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32820" windowHeight="204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1" i="1" l="1"/>
  <c r="M58" i="1"/>
  <c r="O8" i="1"/>
  <c r="O7" i="1"/>
  <c r="C9" i="1"/>
  <c r="K40" i="1"/>
  <c r="M60" i="1"/>
  <c r="K39" i="1"/>
  <c r="M59" i="1"/>
  <c r="W45" i="1"/>
  <c r="E24" i="1"/>
  <c r="W44" i="1"/>
  <c r="C24" i="1"/>
  <c r="W75" i="1"/>
  <c r="W57" i="1"/>
  <c r="E32" i="1"/>
  <c r="W74" i="1"/>
  <c r="W56" i="1"/>
  <c r="C32" i="1"/>
  <c r="C45" i="1"/>
  <c r="C75" i="1"/>
  <c r="C57" i="1"/>
  <c r="E31" i="1"/>
  <c r="C74" i="1"/>
  <c r="C44" i="1"/>
  <c r="C56" i="1"/>
  <c r="C31" i="1"/>
  <c r="C63" i="1"/>
  <c r="E30" i="1"/>
  <c r="C62" i="1"/>
  <c r="C30" i="1"/>
  <c r="W63" i="1"/>
  <c r="E29" i="1"/>
  <c r="W62" i="1"/>
  <c r="C29" i="1"/>
  <c r="W51" i="1"/>
  <c r="E28" i="1"/>
  <c r="W50" i="1"/>
  <c r="C28" i="1"/>
  <c r="C51" i="1"/>
  <c r="E27" i="1"/>
  <c r="C50" i="1"/>
  <c r="C27" i="1"/>
  <c r="C69" i="1"/>
  <c r="E26" i="1"/>
  <c r="C68" i="1"/>
  <c r="C26" i="1"/>
  <c r="W69" i="1"/>
  <c r="E25" i="1"/>
  <c r="W68" i="1"/>
  <c r="C25" i="1"/>
  <c r="K45" i="1"/>
  <c r="E23" i="1"/>
  <c r="K44" i="1"/>
  <c r="C23" i="1"/>
  <c r="K75" i="1"/>
  <c r="E22" i="1"/>
  <c r="K74" i="1"/>
  <c r="C22" i="1"/>
  <c r="O75" i="1"/>
  <c r="E21" i="1"/>
  <c r="O74" i="1"/>
  <c r="C21" i="1"/>
  <c r="O45" i="1"/>
  <c r="E20" i="1"/>
  <c r="O44" i="1"/>
  <c r="C20" i="1"/>
  <c r="G45" i="1"/>
  <c r="E19" i="1"/>
  <c r="G44" i="1"/>
  <c r="C19" i="1"/>
  <c r="G75" i="1"/>
  <c r="E18" i="1"/>
  <c r="G74" i="1"/>
  <c r="C18" i="1"/>
  <c r="S75" i="1"/>
  <c r="E17" i="1"/>
  <c r="S74" i="1"/>
  <c r="C17" i="1"/>
  <c r="S45" i="1"/>
  <c r="E16" i="1"/>
  <c r="S44" i="1"/>
  <c r="C16" i="1"/>
  <c r="E15" i="1"/>
  <c r="C15" i="1"/>
  <c r="E14" i="1"/>
  <c r="C14" i="1"/>
  <c r="E13" i="1"/>
  <c r="C13" i="1"/>
  <c r="E12" i="1"/>
  <c r="C12" i="1"/>
  <c r="E11" i="1"/>
  <c r="C11" i="1"/>
  <c r="U48" i="1"/>
  <c r="U72" i="1"/>
  <c r="U66" i="1"/>
  <c r="U60" i="1"/>
  <c r="U54" i="1"/>
  <c r="E48" i="1"/>
  <c r="E72" i="1"/>
  <c r="E54" i="1"/>
  <c r="E66" i="1"/>
  <c r="S51" i="1"/>
  <c r="S69" i="1"/>
  <c r="S57" i="1"/>
  <c r="S63" i="1"/>
  <c r="G51" i="1"/>
  <c r="G69" i="1"/>
  <c r="G63" i="1"/>
  <c r="Q54" i="1"/>
  <c r="Q66" i="1"/>
  <c r="Q60" i="1"/>
  <c r="E60" i="1"/>
  <c r="G57" i="1"/>
  <c r="I54" i="1"/>
  <c r="I66" i="1"/>
  <c r="I60" i="1"/>
  <c r="M72" i="1"/>
  <c r="Q72" i="1"/>
  <c r="I72" i="1"/>
  <c r="M48" i="1"/>
  <c r="I48" i="1"/>
  <c r="O69" i="1"/>
  <c r="K69" i="1"/>
  <c r="M66" i="1"/>
  <c r="Q48" i="1"/>
  <c r="K51" i="1"/>
  <c r="M54" i="1"/>
  <c r="O51" i="1"/>
  <c r="K57" i="1"/>
  <c r="K63" i="1"/>
  <c r="O63" i="1"/>
  <c r="O57" i="1"/>
  <c r="U71" i="1"/>
  <c r="U47" i="1"/>
  <c r="U59" i="1"/>
  <c r="U53" i="1"/>
  <c r="E47" i="1"/>
  <c r="E71" i="1"/>
  <c r="E59" i="1"/>
  <c r="E65" i="1"/>
  <c r="U65" i="1"/>
  <c r="E53" i="1"/>
  <c r="S50" i="1"/>
  <c r="S68" i="1"/>
  <c r="S56" i="1"/>
  <c r="S62" i="1"/>
  <c r="G68" i="1"/>
  <c r="G50" i="1"/>
  <c r="G56" i="1"/>
  <c r="Q65" i="1"/>
  <c r="Q53" i="1"/>
  <c r="Q59" i="1"/>
  <c r="G62" i="1"/>
  <c r="I71" i="1"/>
  <c r="Q71" i="1"/>
  <c r="M71" i="1"/>
  <c r="O68" i="1"/>
  <c r="K68" i="1"/>
  <c r="K50" i="1"/>
  <c r="I65" i="1"/>
  <c r="M65" i="1"/>
  <c r="I53" i="1"/>
  <c r="M53" i="1"/>
  <c r="M47" i="1"/>
  <c r="Q47" i="1"/>
  <c r="I47" i="1"/>
  <c r="O50" i="1"/>
  <c r="K56" i="1"/>
  <c r="K62" i="1"/>
  <c r="O62" i="1"/>
  <c r="I59" i="1"/>
  <c r="O56" i="1"/>
</calcChain>
</file>

<file path=xl/sharedStrings.xml><?xml version="1.0" encoding="utf-8"?>
<sst xmlns="http://schemas.openxmlformats.org/spreadsheetml/2006/main" count="260" uniqueCount="62">
  <si>
    <t>lat</t>
    <phoneticPr fontId="2"/>
  </si>
  <si>
    <t>lon</t>
    <phoneticPr fontId="2"/>
  </si>
  <si>
    <t>lat</t>
    <phoneticPr fontId="2"/>
  </si>
  <si>
    <t>b</t>
    <phoneticPr fontId="2"/>
  </si>
  <si>
    <t>a</t>
    <phoneticPr fontId="2"/>
  </si>
  <si>
    <t>度</t>
    <rPh sb="0" eb="1">
      <t>ド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</si>
  <si>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</si>
  <si>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</si>
  <si>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lon</t>
    <phoneticPr fontId="2"/>
  </si>
  <si>
    <t>lat</t>
    <phoneticPr fontId="2"/>
  </si>
  <si>
    <t>&lt;?xml version="1.0" encoding="UTF-8"?&gt;</t>
  </si>
  <si>
    <t xml:space="preserve">&lt;gpx version="1.0" creator="GPSBabel - https://www.gpsbabel.org" </t>
  </si>
  <si>
    <t>xmlns="http://www.topografix.com/GPX/1/0"&gt;</t>
  </si>
  <si>
    <t xml:space="preserve">  &lt;time&gt;2024-05-24T21:32:33.645Z&lt;/time&gt;</t>
  </si>
  <si>
    <t xml:space="preserve"> &lt;bounds minlat="34.621247000" minlon="135.035000000"</t>
  </si>
  <si>
    <t xml:space="preserve"> maxlat="34.843844000" maxlon="135.353620000"/&gt;</t>
  </si>
  <si>
    <t xml:space="preserve">  &lt;trk&gt;</t>
  </si>
  <si>
    <t>&lt;trkpt lat="</t>
  </si>
  <si>
    <t xml:space="preserve"> " lon="</t>
    <phoneticPr fontId="2"/>
  </si>
  <si>
    <t>"&gt;&lt;ele&gt;</t>
    <phoneticPr fontId="2"/>
  </si>
  <si>
    <t>&lt;/ele&gt;&lt;/trkpt&gt;</t>
  </si>
  <si>
    <t xml:space="preserve"> " lon="</t>
    <phoneticPr fontId="2"/>
  </si>
  <si>
    <t xml:space="preserve"> " lon="</t>
    <phoneticPr fontId="2"/>
  </si>
  <si>
    <t xml:space="preserve"> " lon="</t>
    <phoneticPr fontId="2"/>
  </si>
  <si>
    <t xml:space="preserve">    &lt;/trkseg&gt;</t>
  </si>
  <si>
    <t xml:space="preserve">  &lt;/trk&gt;</t>
  </si>
  <si>
    <t>&lt;/gpx&gt;</t>
  </si>
  <si>
    <t xml:space="preserve">   &lt;/name&gt;</t>
    <phoneticPr fontId="2"/>
  </si>
  <si>
    <t xml:space="preserve"> " lon="</t>
    <phoneticPr fontId="2"/>
  </si>
  <si>
    <t>"&gt;&lt;ele&gt;</t>
    <phoneticPr fontId="2"/>
  </si>
  <si>
    <t>"&gt;&lt;ele&gt;</t>
    <phoneticPr fontId="2"/>
  </si>
  <si>
    <t>"&gt;&lt;ele&gt;</t>
    <phoneticPr fontId="2"/>
  </si>
  <si>
    <t>"&gt;&lt;ele&gt;</t>
    <phoneticPr fontId="2"/>
  </si>
  <si>
    <t>"&gt;&lt;ele&gt;</t>
    <phoneticPr fontId="2"/>
  </si>
  <si>
    <t xml:space="preserve"> " lon="</t>
    <phoneticPr fontId="2"/>
  </si>
  <si>
    <t xml:space="preserve"> " lon="</t>
  </si>
  <si>
    <t>"&gt;&lt;ele&gt;</t>
  </si>
  <si>
    <t>雄山</t>
    <rPh sb="0" eb="2">
      <t>オヤマ</t>
    </rPh>
    <phoneticPr fontId="2"/>
  </si>
  <si>
    <t>室堂平</t>
    <rPh sb="0" eb="1">
      <t>シツ</t>
    </rPh>
    <rPh sb="1" eb="2">
      <t>ドウ</t>
    </rPh>
    <rPh sb="2" eb="3">
      <t>タイラ</t>
    </rPh>
    <phoneticPr fontId="2"/>
  </si>
  <si>
    <t xml:space="preserve">   &lt;trkseg&gt;</t>
    <phoneticPr fontId="2"/>
  </si>
  <si>
    <t>①</t>
    <phoneticPr fontId="2"/>
  </si>
  <si>
    <t>左　&lt;?xml プムグラムリストの最下段の地点経度・緯度の入力をする</t>
    <rPh sb="0" eb="1">
      <t>ヒダリ</t>
    </rPh>
    <rPh sb="17" eb="18">
      <t>サイカダン</t>
    </rPh>
    <rPh sb="18" eb="20">
      <t>カダン</t>
    </rPh>
    <rPh sb="21" eb="23">
      <t>チテン</t>
    </rPh>
    <rPh sb="23" eb="25">
      <t>ケイド</t>
    </rPh>
    <rPh sb="26" eb="28">
      <t>イド</t>
    </rPh>
    <rPh sb="29" eb="31">
      <t>ニュウリョク</t>
    </rPh>
    <phoneticPr fontId="2"/>
  </si>
  <si>
    <t>②</t>
    <phoneticPr fontId="2"/>
  </si>
  <si>
    <t>格子枠は竪長に設定していますが約1200枚の地図をダウンロードできます。</t>
    <rPh sb="0" eb="2">
      <t>コウシハ</t>
    </rPh>
    <rPh sb="2" eb="3">
      <t>ワク</t>
    </rPh>
    <rPh sb="4" eb="5">
      <t>タテ</t>
    </rPh>
    <rPh sb="5" eb="6">
      <t>ナガ</t>
    </rPh>
    <rPh sb="7" eb="9">
      <t>セッテイ</t>
    </rPh>
    <rPh sb="15" eb="16">
      <t>ヤク</t>
    </rPh>
    <rPh sb="20" eb="21">
      <t>マイ</t>
    </rPh>
    <rPh sb="22" eb="24">
      <t>チズ</t>
    </rPh>
    <phoneticPr fontId="2"/>
  </si>
  <si>
    <t>東西幅が0.074199゜を示していますが、</t>
    <rPh sb="0" eb="3">
      <t>トウザイハバ</t>
    </rPh>
    <rPh sb="14" eb="15">
      <t>シメ</t>
    </rPh>
    <phoneticPr fontId="2"/>
  </si>
  <si>
    <t>東西幅設定 a=</t>
    <rPh sb="0" eb="2">
      <t>トウザイハハ</t>
    </rPh>
    <rPh sb="2" eb="3">
      <t>ハバ</t>
    </rPh>
    <rPh sb="3" eb="5">
      <t>セッテイ</t>
    </rPh>
    <phoneticPr fontId="2"/>
  </si>
  <si>
    <t>南北幅設定 b=</t>
    <rPh sb="0" eb="2">
      <t>ナンボク</t>
    </rPh>
    <rPh sb="2" eb="3">
      <t>ハバ</t>
    </rPh>
    <rPh sb="3" eb="5">
      <t>セッテイ</t>
    </rPh>
    <phoneticPr fontId="2"/>
  </si>
  <si>
    <t>　下の幅設定で変更できます。</t>
    <rPh sb="1" eb="2">
      <t>シタ</t>
    </rPh>
    <rPh sb="3" eb="4">
      <t>ハバ</t>
    </rPh>
    <rPh sb="4" eb="6">
      <t>セッテイ</t>
    </rPh>
    <rPh sb="7" eb="9">
      <t>ヘンコウ</t>
    </rPh>
    <phoneticPr fontId="2"/>
  </si>
  <si>
    <t>③</t>
    <phoneticPr fontId="2"/>
  </si>
  <si>
    <t>左のピンクの網掛け部分をコピーしてエディターで編集します。</t>
    <rPh sb="0" eb="1">
      <t>ヒダリ</t>
    </rPh>
    <rPh sb="6" eb="8">
      <t>アミカ</t>
    </rPh>
    <rPh sb="9" eb="11">
      <t>ブブン</t>
    </rPh>
    <rPh sb="23" eb="25">
      <t>ヘンシュウ</t>
    </rPh>
    <phoneticPr fontId="2"/>
  </si>
  <si>
    <t>エディターでペーストした時緯度・経度・標高の各数値の前にある空白部分を削除します。</t>
    <rPh sb="12" eb="13">
      <t>トキ</t>
    </rPh>
    <rPh sb="13" eb="15">
      <t>イド</t>
    </rPh>
    <rPh sb="16" eb="18">
      <t>ケイド</t>
    </rPh>
    <rPh sb="19" eb="21">
      <t>ヒョウコウ</t>
    </rPh>
    <rPh sb="22" eb="25">
      <t>カクスウチ</t>
    </rPh>
    <rPh sb="26" eb="27">
      <t>マエ</t>
    </rPh>
    <rPh sb="30" eb="34">
      <t>クウハクブブン</t>
    </rPh>
    <rPh sb="35" eb="37">
      <t>サクジョ</t>
    </rPh>
    <phoneticPr fontId="2"/>
  </si>
  <si>
    <t>&lt;trkpt lat="36.763656   " lon="137.437912  "&gt;&lt;ele&gt;10001  &lt;/ele&gt;&lt;/trkpt&gt;</t>
    <phoneticPr fontId="2"/>
  </si>
  <si>
    <t>緯度・経度・標高の各数値の後ろの空白はそのままでもいいです。</t>
    <rPh sb="13" eb="14">
      <t>ウシ</t>
    </rPh>
    <rPh sb="16" eb="18">
      <t>クウハク</t>
    </rPh>
    <phoneticPr fontId="2"/>
  </si>
  <si>
    <t xml:space="preserve"> &lt;name&gt;</t>
    <phoneticPr fontId="2"/>
  </si>
  <si>
    <t>&lt;name&gt; 雄山  GPS格子3×5    &lt;/name&gt;</t>
    <phoneticPr fontId="2"/>
  </si>
  <si>
    <t>&lt;name&gt;の中の空白部分も削除してください。</t>
    <rPh sb="7" eb="8">
      <t>ナカ</t>
    </rPh>
    <rPh sb="9" eb="11">
      <t>クウハク</t>
    </rPh>
    <rPh sb="11" eb="13">
      <t>ブブン</t>
    </rPh>
    <rPh sb="14" eb="16">
      <t>サクジョ</t>
    </rPh>
    <phoneticPr fontId="2"/>
  </si>
  <si>
    <t>④</t>
    <phoneticPr fontId="2"/>
  </si>
  <si>
    <t>空白部分がなくなつた後、保存するときに、新しいファイル名を付け</t>
    <rPh sb="0" eb="2">
      <t>クウハク</t>
    </rPh>
    <rPh sb="2" eb="4">
      <t>ブブン</t>
    </rPh>
    <rPh sb="10" eb="11">
      <t>アト</t>
    </rPh>
    <rPh sb="12" eb="14">
      <t>ホゾン</t>
    </rPh>
    <rPh sb="20" eb="21">
      <t>アタラ</t>
    </rPh>
    <rPh sb="27" eb="28">
      <t>ナ</t>
    </rPh>
    <rPh sb="29" eb="30">
      <t>ツ</t>
    </rPh>
    <phoneticPr fontId="2"/>
  </si>
  <si>
    <t>ファイルのサフィクスを　.gpxにして保存してください。</t>
    <rPh sb="19" eb="21">
      <t>ホゾン</t>
    </rPh>
    <phoneticPr fontId="2"/>
  </si>
  <si>
    <t>⑤</t>
    <phoneticPr fontId="2"/>
  </si>
  <si>
    <t>・・・・・．GpxファイルをGeographicaに取り込んでください。</t>
    <rPh sb="26" eb="27">
      <t>ト</t>
    </rPh>
    <rPh sb="28" eb="29">
      <t>コ</t>
    </rPh>
    <phoneticPr fontId="2"/>
  </si>
  <si>
    <t>GPS格子5×5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</si>
</sst>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00_);[Red]\(0.000000\)"/>
    <numFmt numFmtId="177" formatCode="0_);[Red]\(0\)"/>
    <numFmt numFmtId="178" formatCode="0.00_);[Red]\(0.00\)"/>
    <numFmt numFmtId="179" formatCode="0.000000_ "/>
    <numFmt numFmtId="180" formatCode="0_ "/>
  </numFmts>
  <fonts count="9" x14ac:knownFonts="1">
    <font>
      <sz val="22"/>
      <color theme="1"/>
      <name val="ＭＳ 明朝"/>
      <family val="2"/>
      <charset val="128"/>
    </font>
    <font>
      <sz val="22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22"/>
      <color indexed="205"/>
      <name val="ＭＳ 明朝"/>
      <family val="2"/>
      <charset val="128"/>
    </font>
    <font>
      <u/>
      <sz val="22"/>
      <color theme="10"/>
      <name val="ＭＳ 明朝"/>
      <family val="2"/>
      <charset val="128"/>
    </font>
    <font>
      <u/>
      <sz val="22"/>
      <color theme="11"/>
      <name val="ＭＳ 明朝"/>
      <family val="2"/>
      <charset val="128"/>
    </font>
    <font>
      <sz val="22"/>
      <color rgb="FF008000"/>
      <name val="ＭＳ 明朝"/>
      <charset val="128"/>
    </font>
    <font>
      <sz val="22"/>
      <color rgb="FF000000"/>
      <name val="ＭＳ 明朝"/>
      <family val="3"/>
      <charset val="128"/>
    </font>
    <font>
      <sz val="22"/>
      <name val="ＭＳ 明朝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176" fontId="0" fillId="0" borderId="0" xfId="0" applyNumberFormat="1"/>
    <xf numFmtId="177" fontId="0" fillId="0" borderId="0" xfId="0" applyNumberFormat="1"/>
    <xf numFmtId="176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176" fontId="0" fillId="0" borderId="11" xfId="0" applyNumberFormat="1" applyBorder="1"/>
    <xf numFmtId="178" fontId="0" fillId="0" borderId="11" xfId="0" applyNumberFormat="1" applyBorder="1"/>
    <xf numFmtId="176" fontId="0" fillId="0" borderId="12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7" fontId="0" fillId="0" borderId="16" xfId="0" applyNumberFormat="1" applyBorder="1"/>
    <xf numFmtId="176" fontId="0" fillId="0" borderId="16" xfId="0" applyNumberFormat="1" applyBorder="1"/>
    <xf numFmtId="178" fontId="0" fillId="0" borderId="16" xfId="0" applyNumberFormat="1" applyBorder="1"/>
    <xf numFmtId="176" fontId="0" fillId="0" borderId="17" xfId="0" applyNumberFormat="1" applyBorder="1"/>
    <xf numFmtId="176" fontId="1" fillId="0" borderId="13" xfId="0" applyNumberFormat="1" applyFont="1" applyBorder="1"/>
    <xf numFmtId="176" fontId="1" fillId="0" borderId="18" xfId="0" applyNumberFormat="1" applyFont="1" applyBorder="1"/>
    <xf numFmtId="176" fontId="6" fillId="0" borderId="13" xfId="0" applyNumberFormat="1" applyFont="1" applyBorder="1"/>
    <xf numFmtId="176" fontId="6" fillId="0" borderId="18" xfId="0" applyNumberFormat="1" applyFont="1" applyBorder="1"/>
    <xf numFmtId="177" fontId="0" fillId="0" borderId="0" xfId="0" applyNumberFormat="1" applyProtection="1"/>
    <xf numFmtId="177" fontId="7" fillId="0" borderId="0" xfId="0" applyNumberFormat="1" applyFont="1" applyBorder="1" applyProtection="1"/>
    <xf numFmtId="176" fontId="0" fillId="0" borderId="0" xfId="0" applyNumberFormat="1" applyBorder="1" applyProtection="1"/>
    <xf numFmtId="176" fontId="0" fillId="2" borderId="1" xfId="0" applyNumberFormat="1" applyFill="1" applyBorder="1" applyProtection="1"/>
    <xf numFmtId="176" fontId="0" fillId="2" borderId="2" xfId="0" applyNumberFormat="1" applyFill="1" applyBorder="1" applyProtection="1"/>
    <xf numFmtId="176" fontId="0" fillId="0" borderId="2" xfId="0" applyNumberFormat="1" applyBorder="1" applyProtection="1"/>
    <xf numFmtId="177" fontId="0" fillId="0" borderId="2" xfId="0" applyNumberFormat="1" applyBorder="1" applyProtection="1"/>
    <xf numFmtId="176" fontId="0" fillId="3" borderId="2" xfId="0" applyNumberFormat="1" applyFill="1" applyBorder="1" applyProtection="1"/>
    <xf numFmtId="176" fontId="0" fillId="2" borderId="3" xfId="0" applyNumberFormat="1" applyFill="1" applyBorder="1" applyProtection="1"/>
    <xf numFmtId="176" fontId="0" fillId="2" borderId="4" xfId="0" applyNumberFormat="1" applyFill="1" applyBorder="1" applyProtection="1"/>
    <xf numFmtId="176" fontId="0" fillId="2" borderId="0" xfId="0" applyNumberFormat="1" applyFill="1" applyBorder="1" applyProtection="1"/>
    <xf numFmtId="176" fontId="0" fillId="3" borderId="0" xfId="0" applyNumberFormat="1" applyFill="1" applyBorder="1" applyProtection="1"/>
    <xf numFmtId="177" fontId="0" fillId="0" borderId="0" xfId="0" applyNumberFormat="1" applyBorder="1" applyProtection="1"/>
    <xf numFmtId="176" fontId="0" fillId="2" borderId="5" xfId="0" applyNumberFormat="1" applyFill="1" applyBorder="1" applyProtection="1"/>
    <xf numFmtId="176" fontId="0" fillId="0" borderId="4" xfId="0" applyNumberFormat="1" applyBorder="1" applyProtection="1"/>
    <xf numFmtId="176" fontId="0" fillId="0" borderId="5" xfId="0" applyNumberFormat="1" applyBorder="1" applyProtection="1"/>
    <xf numFmtId="177" fontId="7" fillId="0" borderId="4" xfId="0" applyNumberFormat="1" applyFont="1" applyBorder="1" applyProtection="1"/>
    <xf numFmtId="176" fontId="0" fillId="3" borderId="4" xfId="0" applyNumberFormat="1" applyFill="1" applyBorder="1" applyProtection="1"/>
    <xf numFmtId="177" fontId="0" fillId="0" borderId="5" xfId="0" applyNumberFormat="1" applyBorder="1" applyProtection="1"/>
    <xf numFmtId="176" fontId="0" fillId="3" borderId="5" xfId="0" applyNumberFormat="1" applyFill="1" applyBorder="1" applyProtection="1"/>
    <xf numFmtId="176" fontId="3" fillId="3" borderId="5" xfId="0" applyNumberFormat="1" applyFont="1" applyFill="1" applyBorder="1" applyProtection="1"/>
    <xf numFmtId="176" fontId="0" fillId="0" borderId="1" xfId="0" applyNumberFormat="1" applyBorder="1" applyProtection="1"/>
    <xf numFmtId="176" fontId="6" fillId="0" borderId="3" xfId="0" applyNumberFormat="1" applyFont="1" applyBorder="1" applyProtection="1"/>
    <xf numFmtId="176" fontId="1" fillId="0" borderId="5" xfId="0" applyNumberFormat="1" applyFont="1" applyBorder="1" applyProtection="1"/>
    <xf numFmtId="176" fontId="0" fillId="0" borderId="6" xfId="0" applyNumberFormat="1" applyBorder="1" applyProtection="1"/>
    <xf numFmtId="176" fontId="6" fillId="0" borderId="8" xfId="0" applyNumberFormat="1" applyFont="1" applyBorder="1" applyProtection="1"/>
    <xf numFmtId="176" fontId="0" fillId="2" borderId="6" xfId="0" applyNumberFormat="1" applyFill="1" applyBorder="1" applyProtection="1"/>
    <xf numFmtId="176" fontId="0" fillId="2" borderId="7" xfId="0" applyNumberFormat="1" applyFill="1" applyBorder="1" applyProtection="1"/>
    <xf numFmtId="176" fontId="0" fillId="0" borderId="7" xfId="0" applyNumberFormat="1" applyBorder="1" applyProtection="1"/>
    <xf numFmtId="176" fontId="0" fillId="2" borderId="8" xfId="0" applyNumberFormat="1" applyFill="1" applyBorder="1" applyProtection="1"/>
    <xf numFmtId="176" fontId="0" fillId="3" borderId="7" xfId="0" applyNumberFormat="1" applyFill="1" applyBorder="1" applyProtection="1"/>
    <xf numFmtId="0" fontId="0" fillId="5" borderId="0" xfId="0" applyFill="1" applyBorder="1" applyProtection="1"/>
    <xf numFmtId="176" fontId="0" fillId="5" borderId="0" xfId="0" applyNumberFormat="1" applyFill="1" applyProtection="1"/>
    <xf numFmtId="176" fontId="0" fillId="0" borderId="0" xfId="0" applyNumberFormat="1" applyProtection="1"/>
    <xf numFmtId="176" fontId="0" fillId="5" borderId="0" xfId="0" applyNumberFormat="1" applyFill="1" applyBorder="1" applyProtection="1"/>
    <xf numFmtId="179" fontId="8" fillId="5" borderId="0" xfId="0" applyNumberFormat="1" applyFont="1" applyFill="1" applyBorder="1" applyProtection="1"/>
    <xf numFmtId="180" fontId="0" fillId="5" borderId="0" xfId="0" applyNumberFormat="1" applyFill="1" applyBorder="1" applyProtection="1"/>
    <xf numFmtId="179" fontId="7" fillId="5" borderId="0" xfId="0" applyNumberFormat="1" applyFont="1" applyFill="1" applyBorder="1" applyProtection="1"/>
    <xf numFmtId="0" fontId="7" fillId="5" borderId="0" xfId="0" applyFont="1" applyFill="1" applyProtection="1"/>
    <xf numFmtId="180" fontId="7" fillId="5" borderId="0" xfId="0" applyNumberFormat="1" applyFont="1" applyFill="1" applyProtection="1"/>
    <xf numFmtId="179" fontId="8" fillId="5" borderId="0" xfId="0" applyNumberFormat="1" applyFont="1" applyFill="1" applyProtection="1"/>
    <xf numFmtId="0" fontId="0" fillId="4" borderId="0" xfId="0" applyFill="1" applyBorder="1" applyProtection="1"/>
    <xf numFmtId="176" fontId="0" fillId="4" borderId="0" xfId="0" applyNumberFormat="1" applyFill="1" applyProtection="1"/>
    <xf numFmtId="0" fontId="0" fillId="6" borderId="0" xfId="0" applyFill="1" applyBorder="1"/>
    <xf numFmtId="176" fontId="0" fillId="6" borderId="0" xfId="0" applyNumberFormat="1" applyFill="1"/>
    <xf numFmtId="176" fontId="0" fillId="0" borderId="9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176" fontId="0" fillId="0" borderId="14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176" fontId="0" fillId="0" borderId="0" xfId="0" applyNumberFormat="1" applyAlignment="1" applyProtection="1"/>
    <xf numFmtId="0" fontId="0" fillId="0" borderId="0" xfId="0" applyAlignment="1" applyProtection="1"/>
  </cellXfs>
  <cellStyles count="2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abSelected="1" zoomScale="75" zoomScaleNormal="75" zoomScalePageLayoutView="75" workbookViewId="0">
      <selection activeCell="E9" sqref="E9"/>
    </sheetView>
  </sheetViews>
  <sheetFormatPr baseColWidth="12" defaultColWidth="3.1640625" defaultRowHeight="32" x14ac:dyDescent="0"/>
  <cols>
    <col min="1" max="1" width="3.83203125" style="2" customWidth="1"/>
    <col min="2" max="2" width="7.1640625" style="1" customWidth="1"/>
    <col min="3" max="3" width="11.1640625" style="1" customWidth="1"/>
    <col min="4" max="4" width="5.58203125" style="1" customWidth="1"/>
    <col min="5" max="5" width="11.4140625" style="1" customWidth="1"/>
    <col min="6" max="6" width="6.33203125" style="1" customWidth="1"/>
    <col min="7" max="7" width="11.58203125" style="1" customWidth="1"/>
    <col min="8" max="8" width="5.4140625" style="1" customWidth="1"/>
    <col min="9" max="9" width="12.4140625" style="1" customWidth="1"/>
    <col min="10" max="10" width="7.08203125" style="1" customWidth="1"/>
    <col min="11" max="11" width="11" style="1" customWidth="1"/>
    <col min="12" max="12" width="6.08203125" style="1" customWidth="1"/>
    <col min="13" max="13" width="11.4140625" style="1" bestFit="1" customWidth="1"/>
    <col min="14" max="14" width="6.6640625" style="1" customWidth="1"/>
    <col min="15" max="15" width="11" style="1" customWidth="1"/>
    <col min="16" max="16" width="6.83203125" style="1" customWidth="1"/>
    <col min="17" max="17" width="11.58203125" style="1" customWidth="1"/>
    <col min="18" max="18" width="6.75" style="1" customWidth="1"/>
    <col min="19" max="19" width="11.25" style="1" customWidth="1"/>
    <col min="20" max="20" width="6.5" style="1" customWidth="1"/>
    <col min="21" max="21" width="11.58203125" style="1" customWidth="1"/>
    <col min="22" max="22" width="6.5" style="1" customWidth="1"/>
    <col min="23" max="23" width="11.83203125" style="1" customWidth="1"/>
    <col min="24" max="24" width="1.58203125" style="1" customWidth="1"/>
    <col min="25" max="25" width="11.9140625" style="1" customWidth="1"/>
    <col min="26" max="26" width="11.4140625" style="1" customWidth="1"/>
    <col min="27" max="27" width="8.75" style="1" customWidth="1"/>
    <col min="28" max="28" width="12.33203125" style="1" customWidth="1"/>
    <col min="29" max="29" width="7.25" style="1" customWidth="1"/>
    <col min="30" max="30" width="6.4140625" style="1" customWidth="1"/>
    <col min="31" max="31" width="14.1640625" style="1" customWidth="1"/>
    <col min="32" max="32" width="1.4140625" style="1" customWidth="1"/>
    <col min="33" max="33" width="3.58203125" style="1" customWidth="1"/>
    <col min="34" max="16384" width="3.1640625" style="1"/>
  </cols>
  <sheetData>
    <row r="1" spans="1:21">
      <c r="A1" s="1"/>
    </row>
    <row r="2" spans="1:21">
      <c r="A2" s="1"/>
      <c r="B2" s="50" t="s">
        <v>10</v>
      </c>
      <c r="C2" s="50"/>
      <c r="D2" s="50"/>
      <c r="E2" s="50"/>
      <c r="F2" s="50"/>
      <c r="G2" s="50"/>
      <c r="H2" s="50"/>
      <c r="I2" s="51"/>
      <c r="J2" s="52"/>
      <c r="K2" s="52"/>
      <c r="L2" s="52" t="s">
        <v>40</v>
      </c>
      <c r="M2" s="52" t="s">
        <v>41</v>
      </c>
      <c r="N2" s="52"/>
      <c r="O2" s="52"/>
      <c r="P2" s="52"/>
      <c r="Q2" s="52"/>
      <c r="R2" s="52"/>
      <c r="S2" s="52"/>
      <c r="T2" s="52"/>
      <c r="U2" s="52"/>
    </row>
    <row r="3" spans="1:21">
      <c r="A3" s="1"/>
      <c r="B3" s="50" t="s">
        <v>11</v>
      </c>
      <c r="C3" s="50"/>
      <c r="D3" s="50"/>
      <c r="E3" s="50"/>
      <c r="F3" s="50"/>
      <c r="G3" s="50"/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>
      <c r="A4" s="1"/>
      <c r="B4" s="50" t="s">
        <v>12</v>
      </c>
      <c r="C4" s="50"/>
      <c r="D4" s="50"/>
      <c r="E4" s="50"/>
      <c r="F4" s="50"/>
      <c r="G4" s="50"/>
      <c r="H4" s="50"/>
      <c r="I4" s="51"/>
      <c r="J4" s="52"/>
      <c r="K4" s="52"/>
      <c r="L4" s="52" t="s">
        <v>42</v>
      </c>
      <c r="M4" s="52" t="s">
        <v>43</v>
      </c>
      <c r="N4" s="52"/>
      <c r="O4" s="52"/>
      <c r="P4" s="52"/>
      <c r="Q4" s="52"/>
      <c r="R4" s="52"/>
      <c r="S4" s="52"/>
      <c r="T4" s="52"/>
      <c r="U4" s="52"/>
    </row>
    <row r="5" spans="1:21">
      <c r="A5" s="1"/>
      <c r="B5" s="50" t="s">
        <v>13</v>
      </c>
      <c r="C5" s="50"/>
      <c r="D5" s="50"/>
      <c r="E5" s="50"/>
      <c r="F5" s="50"/>
      <c r="G5" s="50"/>
      <c r="H5" s="50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>
      <c r="A6" s="1"/>
      <c r="B6" s="50" t="s">
        <v>14</v>
      </c>
      <c r="C6" s="50"/>
      <c r="D6" s="50"/>
      <c r="E6" s="50"/>
      <c r="F6" s="50"/>
      <c r="G6" s="50"/>
      <c r="H6" s="50"/>
      <c r="I6" s="51"/>
      <c r="J6" s="52"/>
      <c r="K6" s="52"/>
      <c r="L6" s="52"/>
      <c r="M6" s="52"/>
      <c r="N6" s="40" t="s">
        <v>4</v>
      </c>
      <c r="O6" s="41">
        <v>7.4199000000000001E-2</v>
      </c>
      <c r="P6" s="52" t="s">
        <v>44</v>
      </c>
      <c r="Q6" s="52"/>
      <c r="R6" s="52"/>
      <c r="S6" s="52"/>
      <c r="T6" s="52"/>
      <c r="U6" s="52"/>
    </row>
    <row r="7" spans="1:21">
      <c r="A7" s="1"/>
      <c r="B7" s="50" t="s">
        <v>15</v>
      </c>
      <c r="C7" s="50"/>
      <c r="D7" s="50"/>
      <c r="E7" s="50"/>
      <c r="F7" s="50"/>
      <c r="G7" s="50"/>
      <c r="H7" s="50"/>
      <c r="I7" s="51"/>
      <c r="J7" s="52"/>
      <c r="K7" s="52"/>
      <c r="L7" s="52"/>
      <c r="M7" s="52"/>
      <c r="N7" s="33" t="s">
        <v>0</v>
      </c>
      <c r="O7" s="34">
        <f>K39</f>
        <v>36.578158333333334</v>
      </c>
      <c r="P7" s="52" t="s">
        <v>47</v>
      </c>
      <c r="Q7" s="52"/>
      <c r="R7" s="52"/>
      <c r="S7" s="52"/>
      <c r="T7" s="52"/>
      <c r="U7" s="52"/>
    </row>
    <row r="8" spans="1:21">
      <c r="A8" s="1"/>
      <c r="B8" s="50" t="s">
        <v>16</v>
      </c>
      <c r="C8" s="50"/>
      <c r="D8" s="50"/>
      <c r="E8" s="50"/>
      <c r="F8" s="50"/>
      <c r="G8" s="50"/>
      <c r="H8" s="50"/>
      <c r="I8" s="51"/>
      <c r="J8" s="52"/>
      <c r="K8" s="52"/>
      <c r="L8" s="52"/>
      <c r="M8" s="52"/>
      <c r="N8" s="33" t="s">
        <v>1</v>
      </c>
      <c r="O8" s="42">
        <f>K40</f>
        <v>137.59722222222223</v>
      </c>
      <c r="P8" s="52"/>
      <c r="Q8" s="52"/>
      <c r="R8" s="52"/>
      <c r="S8" s="52"/>
      <c r="T8" s="52"/>
      <c r="U8" s="52"/>
    </row>
    <row r="9" spans="1:21">
      <c r="A9" s="1"/>
      <c r="B9" s="50" t="s">
        <v>53</v>
      </c>
      <c r="C9" s="53" t="str">
        <f>C39</f>
        <v>雄山</v>
      </c>
      <c r="D9" s="50"/>
      <c r="E9" s="50" t="s">
        <v>61</v>
      </c>
      <c r="F9" s="50" t="s">
        <v>27</v>
      </c>
      <c r="G9" s="50"/>
      <c r="H9" s="50"/>
      <c r="I9" s="51"/>
      <c r="J9" s="52"/>
      <c r="K9" s="52"/>
      <c r="L9" s="52"/>
      <c r="M9" s="52"/>
      <c r="N9" s="43" t="s">
        <v>3</v>
      </c>
      <c r="O9" s="44">
        <v>6.3724000000000003E-2</v>
      </c>
      <c r="P9" s="52"/>
      <c r="Q9" s="52"/>
      <c r="R9" s="52"/>
      <c r="S9" s="52"/>
      <c r="T9" s="52"/>
      <c r="U9" s="52"/>
    </row>
    <row r="10" spans="1:21">
      <c r="A10" s="1"/>
      <c r="B10" s="50" t="s">
        <v>39</v>
      </c>
      <c r="C10" s="50"/>
      <c r="D10" s="50"/>
      <c r="E10" s="50"/>
      <c r="F10" s="50"/>
      <c r="G10" s="50"/>
      <c r="H10" s="50"/>
      <c r="I10" s="51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>
      <c r="A11" s="1"/>
      <c r="B11" s="50" t="s">
        <v>17</v>
      </c>
      <c r="C11" s="54">
        <f>C44</f>
        <v>36.763655833333331</v>
      </c>
      <c r="D11" s="50" t="s">
        <v>18</v>
      </c>
      <c r="E11" s="54">
        <f>C45</f>
        <v>137.43791222222222</v>
      </c>
      <c r="F11" s="50" t="s">
        <v>19</v>
      </c>
      <c r="G11" s="55">
        <v>10001</v>
      </c>
      <c r="H11" s="50" t="s">
        <v>20</v>
      </c>
      <c r="I11" s="51"/>
      <c r="J11" s="19">
        <v>1</v>
      </c>
      <c r="K11" s="52"/>
      <c r="L11" s="52" t="s">
        <v>48</v>
      </c>
      <c r="M11" s="52" t="s">
        <v>49</v>
      </c>
      <c r="N11" s="52"/>
      <c r="O11" s="52"/>
      <c r="P11" s="52"/>
      <c r="Q11" s="52"/>
      <c r="R11" s="52"/>
      <c r="S11" s="52"/>
      <c r="T11" s="52"/>
      <c r="U11" s="52"/>
    </row>
    <row r="12" spans="1:21">
      <c r="A12" s="1"/>
      <c r="B12" s="50" t="s">
        <v>17</v>
      </c>
      <c r="C12" s="56">
        <f>W44</f>
        <v>36.763655833333331</v>
      </c>
      <c r="D12" s="50" t="s">
        <v>18</v>
      </c>
      <c r="E12" s="56">
        <f>W45</f>
        <v>137.75653222222223</v>
      </c>
      <c r="F12" s="50" t="s">
        <v>19</v>
      </c>
      <c r="G12" s="55">
        <v>10006</v>
      </c>
      <c r="H12" s="50" t="s">
        <v>20</v>
      </c>
      <c r="I12" s="51"/>
      <c r="J12" s="19">
        <v>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>
      <c r="A13" s="1"/>
      <c r="B13" s="50" t="s">
        <v>17</v>
      </c>
      <c r="C13" s="56">
        <f>W74</f>
        <v>36.392660833333338</v>
      </c>
      <c r="D13" s="50" t="s">
        <v>18</v>
      </c>
      <c r="E13" s="56">
        <f>W75</f>
        <v>137.75653222222223</v>
      </c>
      <c r="F13" s="50" t="s">
        <v>19</v>
      </c>
      <c r="G13" s="55">
        <v>10011</v>
      </c>
      <c r="H13" s="50" t="s">
        <v>20</v>
      </c>
      <c r="I13" s="51"/>
      <c r="J13" s="19">
        <v>3</v>
      </c>
      <c r="K13" s="52"/>
      <c r="L13" s="52"/>
      <c r="M13" s="52" t="s">
        <v>50</v>
      </c>
      <c r="N13" s="52"/>
      <c r="O13" s="52"/>
      <c r="P13" s="52"/>
      <c r="Q13" s="52"/>
      <c r="R13" s="52"/>
      <c r="S13" s="52"/>
      <c r="T13" s="52"/>
      <c r="U13" s="52"/>
    </row>
    <row r="14" spans="1:21">
      <c r="A14" s="1"/>
      <c r="B14" s="50" t="s">
        <v>17</v>
      </c>
      <c r="C14" s="56">
        <f>C74</f>
        <v>36.392660833333338</v>
      </c>
      <c r="D14" s="50" t="s">
        <v>28</v>
      </c>
      <c r="E14" s="56">
        <f>C75</f>
        <v>137.43791222222222</v>
      </c>
      <c r="F14" s="50" t="s">
        <v>29</v>
      </c>
      <c r="G14" s="55">
        <v>10016</v>
      </c>
      <c r="H14" s="50" t="s">
        <v>20</v>
      </c>
      <c r="I14" s="51"/>
      <c r="J14" s="19">
        <v>4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>
      <c r="A15" s="1"/>
      <c r="B15" s="57" t="s">
        <v>17</v>
      </c>
      <c r="C15" s="54">
        <f>C44</f>
        <v>36.763655833333331</v>
      </c>
      <c r="D15" s="50" t="s">
        <v>18</v>
      </c>
      <c r="E15" s="54">
        <f>C45</f>
        <v>137.43791222222222</v>
      </c>
      <c r="F15" s="57" t="s">
        <v>36</v>
      </c>
      <c r="G15" s="58">
        <v>10001</v>
      </c>
      <c r="H15" s="57" t="s">
        <v>20</v>
      </c>
      <c r="I15" s="51"/>
      <c r="J15" s="19">
        <v>5</v>
      </c>
      <c r="K15" s="52"/>
      <c r="L15" s="52"/>
      <c r="M15" s="68" t="s">
        <v>51</v>
      </c>
      <c r="N15" s="69"/>
      <c r="O15" s="69"/>
      <c r="P15" s="69"/>
      <c r="Q15" s="69"/>
      <c r="R15" s="69"/>
      <c r="S15" s="69"/>
      <c r="T15" s="52"/>
      <c r="U15" s="52"/>
    </row>
    <row r="16" spans="1:21">
      <c r="A16" s="1"/>
      <c r="B16" s="57" t="s">
        <v>17</v>
      </c>
      <c r="C16" s="59">
        <f>S44</f>
        <v>36.763655833333331</v>
      </c>
      <c r="D16" s="57" t="s">
        <v>35</v>
      </c>
      <c r="E16" s="59">
        <f>S45</f>
        <v>137.69280822222223</v>
      </c>
      <c r="F16" s="57" t="s">
        <v>36</v>
      </c>
      <c r="G16" s="58">
        <v>10005</v>
      </c>
      <c r="H16" s="57" t="s">
        <v>20</v>
      </c>
      <c r="I16" s="51"/>
      <c r="J16" s="19">
        <v>6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spans="1:21">
      <c r="A17" s="1"/>
      <c r="B17" s="50" t="s">
        <v>17</v>
      </c>
      <c r="C17" s="56">
        <f>S74</f>
        <v>36.392660833333338</v>
      </c>
      <c r="D17" s="50" t="s">
        <v>18</v>
      </c>
      <c r="E17" s="56">
        <f>S75</f>
        <v>137.69280822222223</v>
      </c>
      <c r="F17" s="50" t="s">
        <v>30</v>
      </c>
      <c r="G17" s="58">
        <v>10012</v>
      </c>
      <c r="H17" s="50" t="s">
        <v>20</v>
      </c>
      <c r="I17" s="51"/>
      <c r="J17" s="19">
        <v>7</v>
      </c>
      <c r="K17" s="52"/>
      <c r="L17" s="52"/>
      <c r="M17" s="52" t="s">
        <v>52</v>
      </c>
      <c r="N17" s="52"/>
      <c r="O17" s="52"/>
      <c r="P17" s="52"/>
      <c r="Q17" s="52"/>
      <c r="R17" s="52"/>
      <c r="S17" s="52"/>
      <c r="T17" s="52"/>
      <c r="U17" s="52"/>
    </row>
    <row r="18" spans="1:21">
      <c r="A18" s="1"/>
      <c r="B18" s="50" t="s">
        <v>17</v>
      </c>
      <c r="C18" s="56">
        <f>G74</f>
        <v>36.392660833333338</v>
      </c>
      <c r="D18" s="50" t="s">
        <v>18</v>
      </c>
      <c r="E18" s="56">
        <f>G75</f>
        <v>137.50163622222223</v>
      </c>
      <c r="F18" s="50" t="s">
        <v>31</v>
      </c>
      <c r="G18" s="58">
        <v>10015</v>
      </c>
      <c r="H18" s="50" t="s">
        <v>20</v>
      </c>
      <c r="I18" s="51"/>
      <c r="J18" s="19">
        <v>8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>
      <c r="A19" s="1"/>
      <c r="B19" s="50" t="s">
        <v>17</v>
      </c>
      <c r="C19" s="56">
        <f>G44</f>
        <v>36.763655833333331</v>
      </c>
      <c r="D19" s="50" t="s">
        <v>18</v>
      </c>
      <c r="E19" s="56">
        <f>G45</f>
        <v>137.50163622222223</v>
      </c>
      <c r="F19" s="50" t="s">
        <v>19</v>
      </c>
      <c r="G19" s="58">
        <v>10002</v>
      </c>
      <c r="H19" s="50" t="s">
        <v>20</v>
      </c>
      <c r="I19" s="51"/>
      <c r="J19" s="19">
        <v>9</v>
      </c>
      <c r="K19" s="52"/>
      <c r="L19" s="52"/>
      <c r="M19" s="68" t="s">
        <v>54</v>
      </c>
      <c r="N19" s="69"/>
      <c r="O19" s="69"/>
      <c r="P19" s="69"/>
      <c r="Q19" s="69"/>
      <c r="R19" s="69"/>
      <c r="S19" s="69"/>
      <c r="T19" s="52"/>
      <c r="U19" s="52"/>
    </row>
    <row r="20" spans="1:21">
      <c r="A20" s="1"/>
      <c r="B20" s="50" t="s">
        <v>17</v>
      </c>
      <c r="C20" s="56">
        <f>O44</f>
        <v>36.763655833333331</v>
      </c>
      <c r="D20" s="50" t="s">
        <v>18</v>
      </c>
      <c r="E20" s="56">
        <f>O45</f>
        <v>137.62908422222222</v>
      </c>
      <c r="F20" s="50" t="s">
        <v>32</v>
      </c>
      <c r="G20" s="58">
        <v>10004</v>
      </c>
      <c r="H20" s="50" t="s">
        <v>20</v>
      </c>
      <c r="I20" s="51"/>
      <c r="J20" s="19">
        <v>10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>
      <c r="A21" s="1"/>
      <c r="B21" s="50" t="s">
        <v>17</v>
      </c>
      <c r="C21" s="56">
        <f>O74</f>
        <v>36.392660833333338</v>
      </c>
      <c r="D21" s="50" t="s">
        <v>18</v>
      </c>
      <c r="E21" s="56">
        <f>O75</f>
        <v>137.62908422222222</v>
      </c>
      <c r="F21" s="50" t="s">
        <v>19</v>
      </c>
      <c r="G21" s="58">
        <v>10013</v>
      </c>
      <c r="H21" s="50" t="s">
        <v>20</v>
      </c>
      <c r="I21" s="51"/>
      <c r="J21" s="19">
        <v>11</v>
      </c>
      <c r="K21" s="52"/>
      <c r="L21" s="52"/>
      <c r="M21" s="52" t="s">
        <v>55</v>
      </c>
      <c r="N21" s="52"/>
      <c r="O21" s="52"/>
      <c r="P21" s="52"/>
      <c r="Q21" s="52"/>
      <c r="R21" s="52"/>
      <c r="S21" s="52"/>
      <c r="T21" s="52"/>
      <c r="U21" s="52"/>
    </row>
    <row r="22" spans="1:21">
      <c r="A22" s="1"/>
      <c r="B22" s="50" t="s">
        <v>17</v>
      </c>
      <c r="C22" s="56">
        <f>K74</f>
        <v>36.392660833333338</v>
      </c>
      <c r="D22" s="50" t="s">
        <v>18</v>
      </c>
      <c r="E22" s="56">
        <f>K75</f>
        <v>137.56536022222224</v>
      </c>
      <c r="F22" s="50" t="s">
        <v>33</v>
      </c>
      <c r="G22" s="58">
        <v>10014</v>
      </c>
      <c r="H22" s="50" t="s">
        <v>20</v>
      </c>
      <c r="I22" s="51"/>
      <c r="J22" s="19">
        <v>12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>
      <c r="A23" s="1"/>
      <c r="B23" s="50" t="s">
        <v>17</v>
      </c>
      <c r="C23" s="56">
        <f>K44</f>
        <v>36.763655833333331</v>
      </c>
      <c r="D23" s="50" t="s">
        <v>22</v>
      </c>
      <c r="E23" s="56">
        <f>K45</f>
        <v>137.56536022222224</v>
      </c>
      <c r="F23" s="50" t="s">
        <v>19</v>
      </c>
      <c r="G23" s="58">
        <v>10003</v>
      </c>
      <c r="H23" s="50" t="s">
        <v>20</v>
      </c>
      <c r="I23" s="51"/>
      <c r="J23" s="19">
        <v>13</v>
      </c>
      <c r="K23" s="52"/>
      <c r="L23" s="52" t="s">
        <v>56</v>
      </c>
      <c r="M23" s="52" t="s">
        <v>57</v>
      </c>
      <c r="N23" s="52"/>
      <c r="O23" s="52"/>
      <c r="P23" s="52"/>
      <c r="Q23" s="52"/>
      <c r="R23" s="52"/>
      <c r="S23" s="52"/>
      <c r="T23" s="52"/>
      <c r="U23" s="52"/>
    </row>
    <row r="24" spans="1:21">
      <c r="A24" s="1"/>
      <c r="B24" s="50" t="s">
        <v>17</v>
      </c>
      <c r="C24" s="56">
        <f>W44</f>
        <v>36.763655833333331</v>
      </c>
      <c r="D24" s="50" t="s">
        <v>18</v>
      </c>
      <c r="E24" s="56">
        <f>W45</f>
        <v>137.75653222222223</v>
      </c>
      <c r="F24" s="50" t="s">
        <v>19</v>
      </c>
      <c r="G24" s="58">
        <v>10006</v>
      </c>
      <c r="H24" s="50" t="s">
        <v>20</v>
      </c>
      <c r="I24" s="51"/>
      <c r="J24" s="19">
        <v>14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spans="1:21">
      <c r="A25" s="1"/>
      <c r="B25" s="50" t="s">
        <v>17</v>
      </c>
      <c r="C25" s="56">
        <f>W68</f>
        <v>36.466859833333338</v>
      </c>
      <c r="D25" s="50" t="s">
        <v>21</v>
      </c>
      <c r="E25" s="56">
        <f>W69</f>
        <v>137.75653222222223</v>
      </c>
      <c r="F25" s="50" t="s">
        <v>19</v>
      </c>
      <c r="G25" s="58">
        <v>10010</v>
      </c>
      <c r="H25" s="50" t="s">
        <v>20</v>
      </c>
      <c r="I25" s="51"/>
      <c r="J25" s="19">
        <v>15</v>
      </c>
      <c r="K25" s="52"/>
      <c r="L25" s="52"/>
      <c r="M25" s="52" t="s">
        <v>58</v>
      </c>
      <c r="N25" s="52"/>
      <c r="O25" s="52"/>
      <c r="P25" s="52"/>
      <c r="Q25" s="52"/>
      <c r="R25" s="52"/>
      <c r="S25" s="52"/>
      <c r="T25" s="52"/>
      <c r="U25" s="52"/>
    </row>
    <row r="26" spans="1:21">
      <c r="A26" s="1"/>
      <c r="B26" s="50" t="s">
        <v>17</v>
      </c>
      <c r="C26" s="56">
        <f>C68</f>
        <v>36.466859833333338</v>
      </c>
      <c r="D26" s="50" t="s">
        <v>23</v>
      </c>
      <c r="E26" s="56">
        <f>C69</f>
        <v>137.43791222222222</v>
      </c>
      <c r="F26" s="50" t="s">
        <v>19</v>
      </c>
      <c r="G26" s="58">
        <v>10017</v>
      </c>
      <c r="H26" s="50" t="s">
        <v>20</v>
      </c>
      <c r="I26" s="51"/>
      <c r="J26" s="19">
        <v>16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>
      <c r="A27" s="1"/>
      <c r="B27" s="50" t="s">
        <v>17</v>
      </c>
      <c r="C27" s="56">
        <f>C50</f>
        <v>36.689456833333331</v>
      </c>
      <c r="D27" s="50" t="s">
        <v>23</v>
      </c>
      <c r="E27" s="56">
        <f>C51</f>
        <v>137.43791222222222</v>
      </c>
      <c r="F27" s="50" t="s">
        <v>19</v>
      </c>
      <c r="G27" s="58">
        <v>10020</v>
      </c>
      <c r="H27" s="50" t="s">
        <v>20</v>
      </c>
      <c r="I27" s="51"/>
      <c r="J27" s="19">
        <v>17</v>
      </c>
      <c r="K27" s="52"/>
      <c r="L27" s="52" t="s">
        <v>59</v>
      </c>
      <c r="M27" s="52" t="s">
        <v>60</v>
      </c>
      <c r="N27" s="52"/>
      <c r="O27" s="52"/>
      <c r="P27" s="52"/>
      <c r="Q27" s="52"/>
      <c r="R27" s="52"/>
      <c r="S27" s="52"/>
      <c r="T27" s="52"/>
      <c r="U27" s="52"/>
    </row>
    <row r="28" spans="1:21">
      <c r="A28" s="1"/>
      <c r="B28" s="50" t="s">
        <v>17</v>
      </c>
      <c r="C28" s="56">
        <f>W50</f>
        <v>36.689456833333331</v>
      </c>
      <c r="D28" s="50" t="s">
        <v>18</v>
      </c>
      <c r="E28" s="56">
        <f>W51</f>
        <v>137.75653222222223</v>
      </c>
      <c r="F28" s="50" t="s">
        <v>19</v>
      </c>
      <c r="G28" s="58">
        <v>10007</v>
      </c>
      <c r="H28" s="50" t="s">
        <v>20</v>
      </c>
      <c r="I28" s="51"/>
      <c r="J28" s="19">
        <v>18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>
      <c r="A29" s="1"/>
      <c r="B29" s="50" t="s">
        <v>17</v>
      </c>
      <c r="C29" s="56">
        <f>W62</f>
        <v>36.541058833333338</v>
      </c>
      <c r="D29" s="50" t="s">
        <v>34</v>
      </c>
      <c r="E29" s="56">
        <f>W63</f>
        <v>137.75653222222223</v>
      </c>
      <c r="F29" s="50" t="s">
        <v>19</v>
      </c>
      <c r="G29" s="58">
        <v>10009</v>
      </c>
      <c r="H29" s="50" t="s">
        <v>20</v>
      </c>
      <c r="I29" s="51"/>
      <c r="J29" s="19">
        <v>19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>
      <c r="A30" s="1"/>
      <c r="B30" s="50" t="s">
        <v>17</v>
      </c>
      <c r="C30" s="56">
        <f>C62</f>
        <v>36.541058833333338</v>
      </c>
      <c r="D30" s="50" t="s">
        <v>23</v>
      </c>
      <c r="E30" s="56">
        <f>C63</f>
        <v>137.43791222222222</v>
      </c>
      <c r="F30" s="50" t="s">
        <v>19</v>
      </c>
      <c r="G30" s="58">
        <v>10018</v>
      </c>
      <c r="H30" s="50" t="s">
        <v>20</v>
      </c>
      <c r="I30" s="51"/>
      <c r="J30" s="19">
        <v>20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1">
      <c r="A31" s="1"/>
      <c r="B31" s="50" t="s">
        <v>17</v>
      </c>
      <c r="C31" s="56">
        <f>C56</f>
        <v>36.615257833333331</v>
      </c>
      <c r="D31" s="50" t="s">
        <v>18</v>
      </c>
      <c r="E31" s="56">
        <f>C57</f>
        <v>137.43791222222222</v>
      </c>
      <c r="F31" s="50" t="s">
        <v>19</v>
      </c>
      <c r="G31" s="58">
        <v>10019</v>
      </c>
      <c r="H31" s="50" t="s">
        <v>20</v>
      </c>
      <c r="I31" s="51"/>
      <c r="J31" s="19">
        <v>21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1">
      <c r="A32" s="1"/>
      <c r="B32" s="50" t="s">
        <v>17</v>
      </c>
      <c r="C32" s="56">
        <f>W56</f>
        <v>36.615257833333331</v>
      </c>
      <c r="D32" s="50" t="s">
        <v>34</v>
      </c>
      <c r="E32" s="56">
        <f>W57</f>
        <v>137.75653222222223</v>
      </c>
      <c r="F32" s="50" t="s">
        <v>19</v>
      </c>
      <c r="G32" s="58">
        <v>10008</v>
      </c>
      <c r="H32" s="50" t="s">
        <v>20</v>
      </c>
      <c r="I32" s="51"/>
      <c r="J32" s="19">
        <v>22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3">
      <c r="A33" s="1"/>
      <c r="B33" s="50" t="s">
        <v>24</v>
      </c>
      <c r="C33" s="50"/>
      <c r="D33" s="50"/>
      <c r="E33" s="50"/>
      <c r="F33" s="50"/>
      <c r="G33" s="50"/>
      <c r="H33" s="50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3">
      <c r="A34" s="1"/>
      <c r="B34" s="50" t="s">
        <v>25</v>
      </c>
      <c r="C34" s="50"/>
      <c r="D34" s="50"/>
      <c r="E34" s="50"/>
      <c r="F34" s="50"/>
      <c r="G34" s="50"/>
      <c r="H34" s="50"/>
      <c r="I34" s="51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</row>
    <row r="35" spans="1:23">
      <c r="A35" s="1"/>
      <c r="B35" s="50" t="s">
        <v>26</v>
      </c>
      <c r="C35" s="50"/>
      <c r="D35" s="50"/>
      <c r="E35" s="50"/>
      <c r="F35" s="50"/>
      <c r="G35" s="50"/>
      <c r="H35" s="50"/>
      <c r="I35" s="51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spans="1:23">
      <c r="A36" s="1"/>
      <c r="B36" s="60"/>
      <c r="C36" s="60"/>
      <c r="D36" s="60"/>
      <c r="E36" s="60"/>
      <c r="F36" s="60"/>
      <c r="G36" s="60"/>
      <c r="H36" s="60"/>
      <c r="I36" s="61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</row>
    <row r="37" spans="1:23">
      <c r="A37" s="1"/>
      <c r="B37" s="60"/>
      <c r="C37" s="60"/>
      <c r="D37" s="60"/>
      <c r="E37" s="60"/>
      <c r="F37" s="60"/>
      <c r="G37" s="60"/>
      <c r="H37" s="60"/>
      <c r="I37" s="61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3" ht="14" customHeight="1" thickBot="1">
      <c r="A38" s="1"/>
      <c r="B38" s="62"/>
      <c r="C38" s="62"/>
      <c r="D38" s="62"/>
      <c r="E38" s="62"/>
      <c r="F38" s="62"/>
      <c r="G38" s="62"/>
      <c r="H38" s="62"/>
      <c r="I38" s="63"/>
      <c r="J38" s="63"/>
      <c r="K38" s="63"/>
      <c r="L38" s="63"/>
      <c r="M38" s="63"/>
      <c r="N38" s="63"/>
      <c r="O38" s="63"/>
      <c r="P38" s="63"/>
    </row>
    <row r="39" spans="1:23">
      <c r="A39" s="1"/>
      <c r="C39" s="3" t="s">
        <v>37</v>
      </c>
      <c r="D39" s="4" t="s">
        <v>9</v>
      </c>
      <c r="E39" s="5">
        <v>36</v>
      </c>
      <c r="F39" s="6" t="s">
        <v>5</v>
      </c>
      <c r="G39" s="5">
        <v>34</v>
      </c>
      <c r="H39" s="6" t="s">
        <v>6</v>
      </c>
      <c r="I39" s="7">
        <v>41.37</v>
      </c>
      <c r="J39" s="8" t="s">
        <v>7</v>
      </c>
      <c r="K39" s="15">
        <f>E39+G39/60+I39/(60*60)</f>
        <v>36.578158333333334</v>
      </c>
      <c r="M39" s="64" t="s">
        <v>45</v>
      </c>
      <c r="N39" s="65"/>
      <c r="O39" s="17">
        <v>7.4199000000000001E-2</v>
      </c>
    </row>
    <row r="40" spans="1:23" ht="33" thickBot="1">
      <c r="A40" s="1"/>
      <c r="C40" s="9" t="s">
        <v>38</v>
      </c>
      <c r="D40" s="10" t="s">
        <v>8</v>
      </c>
      <c r="E40" s="11">
        <v>137</v>
      </c>
      <c r="F40" s="12" t="s">
        <v>5</v>
      </c>
      <c r="G40" s="11">
        <v>35</v>
      </c>
      <c r="H40" s="12" t="s">
        <v>6</v>
      </c>
      <c r="I40" s="13">
        <v>50</v>
      </c>
      <c r="J40" s="14" t="s">
        <v>7</v>
      </c>
      <c r="K40" s="16">
        <f>E40+G40/60+I40/(60*60)</f>
        <v>137.59722222222223</v>
      </c>
      <c r="M40" s="66" t="s">
        <v>46</v>
      </c>
      <c r="N40" s="67"/>
      <c r="O40" s="18">
        <v>6.3724000000000003E-2</v>
      </c>
    </row>
    <row r="41" spans="1:23" ht="14" customHeight="1">
      <c r="A41" s="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3" spans="1:23">
      <c r="A43" s="19"/>
      <c r="B43" s="20">
        <v>10001</v>
      </c>
      <c r="C43" s="21"/>
      <c r="D43" s="21"/>
      <c r="E43" s="21"/>
      <c r="F43" s="20">
        <v>10002</v>
      </c>
      <c r="G43" s="21"/>
      <c r="H43" s="21"/>
      <c r="I43" s="21"/>
      <c r="J43" s="20">
        <v>10003</v>
      </c>
      <c r="K43" s="21"/>
      <c r="L43" s="21"/>
      <c r="M43" s="21"/>
      <c r="N43" s="20">
        <v>10004</v>
      </c>
      <c r="O43" s="21"/>
      <c r="P43" s="21"/>
      <c r="Q43" s="21"/>
      <c r="R43" s="20">
        <v>10005</v>
      </c>
      <c r="S43" s="21"/>
      <c r="T43" s="21"/>
      <c r="U43" s="21"/>
      <c r="V43" s="20">
        <v>10006</v>
      </c>
      <c r="W43" s="21"/>
    </row>
    <row r="44" spans="1:23">
      <c r="A44" s="19">
        <v>1</v>
      </c>
      <c r="B44" s="22" t="s">
        <v>0</v>
      </c>
      <c r="C44" s="23">
        <f>M59+M58*2.5</f>
        <v>36.763655833333331</v>
      </c>
      <c r="D44" s="24"/>
      <c r="E44" s="25">
        <v>9</v>
      </c>
      <c r="F44" s="26" t="s">
        <v>0</v>
      </c>
      <c r="G44" s="26">
        <f>(C44+W44)/2</f>
        <v>36.763655833333331</v>
      </c>
      <c r="H44" s="24"/>
      <c r="I44" s="25">
        <v>13</v>
      </c>
      <c r="J44" s="26" t="s">
        <v>0</v>
      </c>
      <c r="K44" s="26">
        <f>(C44+W44)/2</f>
        <v>36.763655833333331</v>
      </c>
      <c r="L44" s="24"/>
      <c r="M44" s="25">
        <v>10</v>
      </c>
      <c r="N44" s="26" t="s">
        <v>0</v>
      </c>
      <c r="O44" s="26">
        <f>(C44+W44)/2</f>
        <v>36.763655833333331</v>
      </c>
      <c r="P44" s="24"/>
      <c r="Q44" s="25">
        <v>6</v>
      </c>
      <c r="R44" s="26" t="s">
        <v>0</v>
      </c>
      <c r="S44" s="26">
        <f>(C44+W44)/2</f>
        <v>36.763655833333331</v>
      </c>
      <c r="T44" s="24"/>
      <c r="U44" s="25">
        <v>2</v>
      </c>
      <c r="V44" s="23" t="s">
        <v>0</v>
      </c>
      <c r="W44" s="27">
        <f>M59+M58*2.5</f>
        <v>36.763655833333331</v>
      </c>
    </row>
    <row r="45" spans="1:23">
      <c r="A45" s="19">
        <v>5</v>
      </c>
      <c r="B45" s="28" t="s">
        <v>1</v>
      </c>
      <c r="C45" s="29">
        <f>M60-M61*2.5</f>
        <v>137.43791222222222</v>
      </c>
      <c r="D45" s="21"/>
      <c r="E45" s="21"/>
      <c r="F45" s="30" t="s">
        <v>1</v>
      </c>
      <c r="G45" s="30">
        <f>C45+(W45-C45)*1/5</f>
        <v>137.50163622222223</v>
      </c>
      <c r="H45" s="21"/>
      <c r="I45" s="21"/>
      <c r="J45" s="30" t="s">
        <v>1</v>
      </c>
      <c r="K45" s="30">
        <f>C45+(W45-C45)*2/5</f>
        <v>137.56536022222224</v>
      </c>
      <c r="L45" s="21"/>
      <c r="M45" s="21"/>
      <c r="N45" s="30" t="s">
        <v>1</v>
      </c>
      <c r="O45" s="30">
        <f>C45+(W45-C45)*3/5</f>
        <v>137.62908422222222</v>
      </c>
      <c r="P45" s="21"/>
      <c r="Q45" s="21"/>
      <c r="R45" s="30" t="s">
        <v>1</v>
      </c>
      <c r="S45" s="30">
        <f>C45+(W45-C45)*4/5</f>
        <v>137.69280822222223</v>
      </c>
      <c r="T45" s="21"/>
      <c r="U45" s="31">
        <v>14</v>
      </c>
      <c r="V45" s="29" t="s">
        <v>1</v>
      </c>
      <c r="W45" s="32">
        <f>M60+M61*2.5</f>
        <v>137.75653222222223</v>
      </c>
    </row>
    <row r="46" spans="1:23">
      <c r="A46" s="19"/>
      <c r="B46" s="33"/>
      <c r="C46" s="21"/>
      <c r="D46" s="20">
        <v>1001</v>
      </c>
      <c r="E46" s="21"/>
      <c r="F46" s="21"/>
      <c r="G46" s="21"/>
      <c r="H46" s="20">
        <v>1002</v>
      </c>
      <c r="I46" s="21"/>
      <c r="J46" s="21"/>
      <c r="K46" s="21"/>
      <c r="L46" s="20">
        <v>1003</v>
      </c>
      <c r="M46" s="21"/>
      <c r="N46" s="21"/>
      <c r="O46" s="21"/>
      <c r="P46" s="20">
        <v>1004</v>
      </c>
      <c r="Q46" s="21"/>
      <c r="R46" s="21"/>
      <c r="S46" s="21"/>
      <c r="T46" s="20">
        <v>1005</v>
      </c>
      <c r="U46" s="21"/>
      <c r="V46" s="21"/>
      <c r="W46" s="34"/>
    </row>
    <row r="47" spans="1:23">
      <c r="A47" s="19"/>
      <c r="B47" s="33"/>
      <c r="C47" s="21"/>
      <c r="D47" s="22" t="s">
        <v>0</v>
      </c>
      <c r="E47" s="23">
        <f>M59+M58*2</f>
        <v>36.726556333333335</v>
      </c>
      <c r="F47" s="24"/>
      <c r="G47" s="24"/>
      <c r="H47" s="26" t="s">
        <v>0</v>
      </c>
      <c r="I47" s="26">
        <f>(E47+M47)/2</f>
        <v>36.726556333333335</v>
      </c>
      <c r="J47" s="24"/>
      <c r="K47" s="24"/>
      <c r="L47" s="26" t="s">
        <v>0</v>
      </c>
      <c r="M47" s="26">
        <f>(E47+U47)/2</f>
        <v>36.726556333333335</v>
      </c>
      <c r="N47" s="24"/>
      <c r="O47" s="24"/>
      <c r="P47" s="26" t="s">
        <v>0</v>
      </c>
      <c r="Q47" s="26">
        <f>(M47+U47)/2</f>
        <v>36.726556333333335</v>
      </c>
      <c r="R47" s="24"/>
      <c r="S47" s="24"/>
      <c r="T47" s="23" t="s">
        <v>0</v>
      </c>
      <c r="U47" s="27">
        <f>M59+M58*2</f>
        <v>36.726556333333335</v>
      </c>
      <c r="V47" s="21"/>
      <c r="W47" s="34"/>
    </row>
    <row r="48" spans="1:23">
      <c r="A48" s="19"/>
      <c r="B48" s="33"/>
      <c r="C48" s="21"/>
      <c r="D48" s="28" t="s">
        <v>1</v>
      </c>
      <c r="E48" s="29">
        <f>M60-M61*2</f>
        <v>137.46977422222224</v>
      </c>
      <c r="F48" s="21"/>
      <c r="G48" s="21"/>
      <c r="H48" s="30" t="s">
        <v>1</v>
      </c>
      <c r="I48" s="30">
        <f>(E48+M48)/2</f>
        <v>137.53349822222225</v>
      </c>
      <c r="J48" s="21"/>
      <c r="K48" s="21"/>
      <c r="L48" s="30" t="s">
        <v>1</v>
      </c>
      <c r="M48" s="30">
        <f>(E48+U48)/2</f>
        <v>137.59722222222223</v>
      </c>
      <c r="N48" s="21"/>
      <c r="O48" s="21"/>
      <c r="P48" s="30" t="s">
        <v>1</v>
      </c>
      <c r="Q48" s="30">
        <f>(M48+U48)/2</f>
        <v>137.66094622222221</v>
      </c>
      <c r="R48" s="21"/>
      <c r="S48" s="21"/>
      <c r="T48" s="29" t="s">
        <v>1</v>
      </c>
      <c r="U48" s="32">
        <f>M60+M61*2</f>
        <v>137.72467022222222</v>
      </c>
      <c r="V48" s="21"/>
      <c r="W48" s="34"/>
    </row>
    <row r="49" spans="1:23">
      <c r="A49" s="19"/>
      <c r="B49" s="35">
        <v>10020</v>
      </c>
      <c r="C49" s="21"/>
      <c r="D49" s="33"/>
      <c r="E49" s="21"/>
      <c r="F49" s="20">
        <v>101</v>
      </c>
      <c r="G49" s="21"/>
      <c r="H49" s="21"/>
      <c r="I49" s="21"/>
      <c r="J49" s="20">
        <v>102</v>
      </c>
      <c r="K49" s="21"/>
      <c r="L49" s="21"/>
      <c r="M49" s="21"/>
      <c r="N49" s="20">
        <v>103</v>
      </c>
      <c r="O49" s="21"/>
      <c r="P49" s="21"/>
      <c r="Q49" s="21"/>
      <c r="R49" s="20">
        <v>104</v>
      </c>
      <c r="S49" s="21"/>
      <c r="T49" s="21"/>
      <c r="U49" s="34"/>
      <c r="V49" s="20">
        <v>10007</v>
      </c>
      <c r="W49" s="34"/>
    </row>
    <row r="50" spans="1:23">
      <c r="A50" s="19">
        <v>17</v>
      </c>
      <c r="B50" s="36" t="s">
        <v>0</v>
      </c>
      <c r="C50" s="30">
        <f>C74+(C44-C74)*4/5</f>
        <v>36.689456833333331</v>
      </c>
      <c r="D50" s="33"/>
      <c r="E50" s="21"/>
      <c r="F50" s="22" t="s">
        <v>0</v>
      </c>
      <c r="G50" s="23">
        <f>M59+M58*1.5</f>
        <v>36.689456833333331</v>
      </c>
      <c r="H50" s="24"/>
      <c r="I50" s="24"/>
      <c r="J50" s="26" t="s">
        <v>0</v>
      </c>
      <c r="K50" s="26">
        <f>(G50+S50)/2</f>
        <v>36.689456833333331</v>
      </c>
      <c r="L50" s="24"/>
      <c r="M50" s="24"/>
      <c r="N50" s="26" t="s">
        <v>0</v>
      </c>
      <c r="O50" s="26">
        <f>(G50+S50)/2</f>
        <v>36.689456833333331</v>
      </c>
      <c r="P50" s="24"/>
      <c r="Q50" s="24"/>
      <c r="R50" s="23" t="s">
        <v>0</v>
      </c>
      <c r="S50" s="27">
        <f>M59+M58*1.5</f>
        <v>36.689456833333331</v>
      </c>
      <c r="T50" s="21"/>
      <c r="U50" s="37">
        <v>18</v>
      </c>
      <c r="V50" s="30" t="s">
        <v>0</v>
      </c>
      <c r="W50" s="38">
        <f>W74+(W44-W74)*4/5</f>
        <v>36.689456833333331</v>
      </c>
    </row>
    <row r="51" spans="1:23">
      <c r="A51" s="19"/>
      <c r="B51" s="36" t="s">
        <v>1</v>
      </c>
      <c r="C51" s="30">
        <f>(C45+C75)/2</f>
        <v>137.43791222222222</v>
      </c>
      <c r="D51" s="33"/>
      <c r="E51" s="21"/>
      <c r="F51" s="28" t="s">
        <v>1</v>
      </c>
      <c r="G51" s="29">
        <f>M60-M61*1.5</f>
        <v>137.50163622222223</v>
      </c>
      <c r="H51" s="21"/>
      <c r="I51" s="21"/>
      <c r="J51" s="30" t="s">
        <v>1</v>
      </c>
      <c r="K51" s="30">
        <f>G51+(S51-G51)*1/3</f>
        <v>137.56536022222224</v>
      </c>
      <c r="L51" s="21"/>
      <c r="M51" s="21"/>
      <c r="N51" s="30" t="s">
        <v>1</v>
      </c>
      <c r="O51" s="30">
        <f>S51-(S51-G51)*1/3</f>
        <v>137.62908422222222</v>
      </c>
      <c r="P51" s="21"/>
      <c r="Q51" s="21"/>
      <c r="R51" s="29" t="s">
        <v>1</v>
      </c>
      <c r="S51" s="32">
        <f>M60+M61*1.5</f>
        <v>137.69280822222223</v>
      </c>
      <c r="T51" s="21"/>
      <c r="U51" s="34"/>
      <c r="V51" s="30" t="s">
        <v>1</v>
      </c>
      <c r="W51" s="38">
        <f>(W45+W75)/2</f>
        <v>137.75653222222223</v>
      </c>
    </row>
    <row r="52" spans="1:23">
      <c r="A52" s="19"/>
      <c r="B52" s="33"/>
      <c r="C52" s="21"/>
      <c r="D52" s="35">
        <v>1016</v>
      </c>
      <c r="E52" s="21"/>
      <c r="F52" s="33"/>
      <c r="G52" s="21"/>
      <c r="H52" s="31">
        <v>11</v>
      </c>
      <c r="I52" s="21"/>
      <c r="J52" s="21"/>
      <c r="K52" s="21"/>
      <c r="L52" s="31">
        <v>12</v>
      </c>
      <c r="M52" s="21"/>
      <c r="N52" s="21"/>
      <c r="O52" s="21"/>
      <c r="P52" s="20">
        <v>13</v>
      </c>
      <c r="Q52" s="21"/>
      <c r="R52" s="21"/>
      <c r="S52" s="34"/>
      <c r="T52" s="20">
        <v>1006</v>
      </c>
      <c r="U52" s="34"/>
      <c r="V52" s="21"/>
      <c r="W52" s="34"/>
    </row>
    <row r="53" spans="1:23">
      <c r="A53" s="19"/>
      <c r="B53" s="33"/>
      <c r="C53" s="21"/>
      <c r="D53" s="36" t="s">
        <v>0</v>
      </c>
      <c r="E53" s="30">
        <f>(E47+E59)/2</f>
        <v>36.652357333333335</v>
      </c>
      <c r="F53" s="33"/>
      <c r="G53" s="21"/>
      <c r="H53" s="22" t="s">
        <v>0</v>
      </c>
      <c r="I53" s="23">
        <f>M59+M58*1</f>
        <v>36.652357333333335</v>
      </c>
      <c r="J53" s="24"/>
      <c r="K53" s="24"/>
      <c r="L53" s="26" t="s">
        <v>0</v>
      </c>
      <c r="M53" s="26">
        <f>(I53+Q53)/2</f>
        <v>36.652357333333335</v>
      </c>
      <c r="N53" s="24"/>
      <c r="O53" s="24"/>
      <c r="P53" s="23" t="s">
        <v>0</v>
      </c>
      <c r="Q53" s="27">
        <f>M59+M58*1</f>
        <v>36.652357333333335</v>
      </c>
      <c r="R53" s="21"/>
      <c r="S53" s="34"/>
      <c r="T53" s="30" t="s">
        <v>0</v>
      </c>
      <c r="U53" s="38">
        <f>(U47+U59)/2</f>
        <v>36.652357333333335</v>
      </c>
      <c r="V53" s="21"/>
      <c r="W53" s="34"/>
    </row>
    <row r="54" spans="1:23">
      <c r="A54" s="19"/>
      <c r="B54" s="33"/>
      <c r="C54" s="21"/>
      <c r="D54" s="36" t="s">
        <v>1</v>
      </c>
      <c r="E54" s="30">
        <f>(E48+E72)/2</f>
        <v>137.46977422222224</v>
      </c>
      <c r="F54" s="33"/>
      <c r="G54" s="21"/>
      <c r="H54" s="28" t="s">
        <v>1</v>
      </c>
      <c r="I54" s="29">
        <f>M60-M61*1</f>
        <v>137.53349822222222</v>
      </c>
      <c r="J54" s="21"/>
      <c r="K54" s="21"/>
      <c r="L54" s="30" t="s">
        <v>1</v>
      </c>
      <c r="M54" s="30">
        <f>(I54+Q54)/2</f>
        <v>137.59722222222223</v>
      </c>
      <c r="N54" s="21"/>
      <c r="O54" s="21"/>
      <c r="P54" s="29" t="s">
        <v>1</v>
      </c>
      <c r="Q54" s="32">
        <f>M60+M61*1</f>
        <v>137.66094622222224</v>
      </c>
      <c r="R54" s="21"/>
      <c r="S54" s="34"/>
      <c r="T54" s="30" t="s">
        <v>1</v>
      </c>
      <c r="U54" s="38">
        <f>(U48+U60)/2</f>
        <v>137.72467022222222</v>
      </c>
      <c r="V54" s="21"/>
      <c r="W54" s="34"/>
    </row>
    <row r="55" spans="1:23">
      <c r="A55" s="19"/>
      <c r="B55" s="35">
        <v>10019</v>
      </c>
      <c r="C55" s="21"/>
      <c r="D55" s="33"/>
      <c r="E55" s="21"/>
      <c r="F55" s="35">
        <v>112</v>
      </c>
      <c r="G55" s="21"/>
      <c r="H55" s="33"/>
      <c r="I55" s="21"/>
      <c r="J55" s="31">
        <v>1</v>
      </c>
      <c r="K55" s="21"/>
      <c r="L55" s="21"/>
      <c r="M55" s="21"/>
      <c r="N55" s="31">
        <v>2</v>
      </c>
      <c r="O55" s="21"/>
      <c r="P55" s="21"/>
      <c r="Q55" s="34"/>
      <c r="R55" s="20">
        <v>105</v>
      </c>
      <c r="S55" s="34"/>
      <c r="T55" s="21"/>
      <c r="U55" s="34"/>
      <c r="V55" s="20">
        <v>10008</v>
      </c>
      <c r="W55" s="34"/>
    </row>
    <row r="56" spans="1:23">
      <c r="A56" s="19">
        <v>21</v>
      </c>
      <c r="B56" s="36" t="s">
        <v>0</v>
      </c>
      <c r="C56" s="30">
        <f>C74+(C44-C74)*3/5</f>
        <v>36.615257833333331</v>
      </c>
      <c r="D56" s="33"/>
      <c r="E56" s="21"/>
      <c r="F56" s="36" t="s">
        <v>0</v>
      </c>
      <c r="G56" s="30">
        <f>G68+(G50-G68)*2/3</f>
        <v>36.615257833333331</v>
      </c>
      <c r="H56" s="33"/>
      <c r="I56" s="21"/>
      <c r="J56" s="22" t="s">
        <v>0</v>
      </c>
      <c r="K56" s="23">
        <f>M59+M58*0.5</f>
        <v>36.615257833333331</v>
      </c>
      <c r="L56" s="24"/>
      <c r="M56" s="24"/>
      <c r="N56" s="23" t="s">
        <v>0</v>
      </c>
      <c r="O56" s="27">
        <f>M59+M58*0.5</f>
        <v>36.615257833333331</v>
      </c>
      <c r="P56" s="21"/>
      <c r="Q56" s="34"/>
      <c r="R56" s="30" t="s">
        <v>0</v>
      </c>
      <c r="S56" s="38">
        <f>S68+(S50-S68)*2/3</f>
        <v>36.615257833333331</v>
      </c>
      <c r="T56" s="21"/>
      <c r="U56" s="37">
        <v>22</v>
      </c>
      <c r="V56" s="30" t="s">
        <v>0</v>
      </c>
      <c r="W56" s="38">
        <f>W74+(W44-W74)*3/5</f>
        <v>36.615257833333331</v>
      </c>
    </row>
    <row r="57" spans="1:23">
      <c r="A57" s="19"/>
      <c r="B57" s="36" t="s">
        <v>1</v>
      </c>
      <c r="C57" s="30">
        <f>(C45+C75)/2</f>
        <v>137.43791222222222</v>
      </c>
      <c r="D57" s="33"/>
      <c r="E57" s="21"/>
      <c r="F57" s="36" t="s">
        <v>1</v>
      </c>
      <c r="G57" s="30">
        <f>(G51+G69)/2</f>
        <v>137.50163622222223</v>
      </c>
      <c r="H57" s="33"/>
      <c r="I57" s="21"/>
      <c r="J57" s="28" t="s">
        <v>1</v>
      </c>
      <c r="K57" s="29">
        <f>M60-M61*0.5</f>
        <v>137.56536022222224</v>
      </c>
      <c r="L57" s="21"/>
      <c r="M57" s="21"/>
      <c r="N57" s="29" t="s">
        <v>1</v>
      </c>
      <c r="O57" s="32">
        <f>M60+M61*0.5</f>
        <v>137.62908422222222</v>
      </c>
      <c r="P57" s="21"/>
      <c r="Q57" s="34"/>
      <c r="R57" s="30" t="s">
        <v>1</v>
      </c>
      <c r="S57" s="38">
        <f>(S51+S69)/2</f>
        <v>137.69280822222223</v>
      </c>
      <c r="T57" s="21"/>
      <c r="U57" s="34"/>
      <c r="V57" s="30" t="s">
        <v>1</v>
      </c>
      <c r="W57" s="39">
        <f>(W45+W75)/2</f>
        <v>137.75653222222223</v>
      </c>
    </row>
    <row r="58" spans="1:23">
      <c r="A58" s="19"/>
      <c r="B58" s="33"/>
      <c r="C58" s="21"/>
      <c r="D58" s="35">
        <v>1015</v>
      </c>
      <c r="E58" s="21"/>
      <c r="F58" s="33"/>
      <c r="G58" s="21"/>
      <c r="H58" s="35">
        <v>18</v>
      </c>
      <c r="I58" s="21"/>
      <c r="J58" s="33"/>
      <c r="K58" s="21"/>
      <c r="L58" s="40" t="s">
        <v>4</v>
      </c>
      <c r="M58" s="41">
        <f>O39</f>
        <v>7.4199000000000001E-2</v>
      </c>
      <c r="N58" s="21"/>
      <c r="O58" s="34"/>
      <c r="P58" s="20">
        <v>14</v>
      </c>
      <c r="Q58" s="34"/>
      <c r="R58" s="21"/>
      <c r="S58" s="34"/>
      <c r="T58" s="20">
        <v>1007</v>
      </c>
      <c r="U58" s="34"/>
      <c r="V58" s="21"/>
      <c r="W58" s="34"/>
    </row>
    <row r="59" spans="1:23">
      <c r="A59" s="19"/>
      <c r="B59" s="33"/>
      <c r="C59" s="21"/>
      <c r="D59" s="36" t="s">
        <v>0</v>
      </c>
      <c r="E59" s="30">
        <f>(E47+E71)/2</f>
        <v>36.578158333333334</v>
      </c>
      <c r="F59" s="33"/>
      <c r="G59" s="21"/>
      <c r="H59" s="36" t="s">
        <v>0</v>
      </c>
      <c r="I59" s="30">
        <f>(I53+I65)/2</f>
        <v>36.578158333333334</v>
      </c>
      <c r="J59" s="33"/>
      <c r="K59" s="21"/>
      <c r="L59" s="33" t="s">
        <v>0</v>
      </c>
      <c r="M59" s="34">
        <f>K39</f>
        <v>36.578158333333334</v>
      </c>
      <c r="N59" s="21"/>
      <c r="O59" s="42"/>
      <c r="P59" s="30" t="s">
        <v>0</v>
      </c>
      <c r="Q59" s="38">
        <f>(Q53+Q65)/2</f>
        <v>36.578158333333334</v>
      </c>
      <c r="R59" s="21"/>
      <c r="S59" s="34"/>
      <c r="T59" s="30" t="s">
        <v>0</v>
      </c>
      <c r="U59" s="38">
        <f>(U47+U71)/2</f>
        <v>36.578158333333334</v>
      </c>
      <c r="V59" s="21"/>
      <c r="W59" s="34"/>
    </row>
    <row r="60" spans="1:23">
      <c r="A60" s="19"/>
      <c r="B60" s="33"/>
      <c r="C60" s="21"/>
      <c r="D60" s="36" t="s">
        <v>1</v>
      </c>
      <c r="E60" s="30">
        <f>(E48+E72)/2</f>
        <v>137.46977422222224</v>
      </c>
      <c r="F60" s="33"/>
      <c r="G60" s="21"/>
      <c r="H60" s="36" t="s">
        <v>1</v>
      </c>
      <c r="I60" s="30">
        <f>(I54+I66)/2</f>
        <v>137.53349822222222</v>
      </c>
      <c r="J60" s="33"/>
      <c r="K60" s="21"/>
      <c r="L60" s="33" t="s">
        <v>1</v>
      </c>
      <c r="M60" s="42">
        <f>K40</f>
        <v>137.59722222222223</v>
      </c>
      <c r="N60" s="21"/>
      <c r="O60" s="34"/>
      <c r="P60" s="30" t="s">
        <v>1</v>
      </c>
      <c r="Q60" s="38">
        <f>(Q54+Q66)/2</f>
        <v>137.66094622222224</v>
      </c>
      <c r="R60" s="21"/>
      <c r="S60" s="34"/>
      <c r="T60" s="30" t="s">
        <v>1</v>
      </c>
      <c r="U60" s="38">
        <f>(U48+U72)/2</f>
        <v>137.72467022222222</v>
      </c>
      <c r="V60" s="21"/>
      <c r="W60" s="34"/>
    </row>
    <row r="61" spans="1:23">
      <c r="A61" s="19"/>
      <c r="B61" s="35">
        <v>10018</v>
      </c>
      <c r="C61" s="21"/>
      <c r="D61" s="33"/>
      <c r="E61" s="21"/>
      <c r="F61" s="35">
        <v>111</v>
      </c>
      <c r="G61" s="21"/>
      <c r="H61" s="33"/>
      <c r="I61" s="21"/>
      <c r="J61" s="35">
        <v>4</v>
      </c>
      <c r="K61" s="21"/>
      <c r="L61" s="43" t="s">
        <v>3</v>
      </c>
      <c r="M61" s="44">
        <f>O40</f>
        <v>6.3724000000000003E-2</v>
      </c>
      <c r="N61" s="20">
        <v>3</v>
      </c>
      <c r="O61" s="34"/>
      <c r="P61" s="21"/>
      <c r="Q61" s="34"/>
      <c r="R61" s="20">
        <v>106</v>
      </c>
      <c r="S61" s="34"/>
      <c r="T61" s="21"/>
      <c r="U61" s="34"/>
      <c r="V61" s="20">
        <v>10009</v>
      </c>
      <c r="W61" s="34"/>
    </row>
    <row r="62" spans="1:23">
      <c r="A62" s="19">
        <v>20</v>
      </c>
      <c r="B62" s="36" t="s">
        <v>0</v>
      </c>
      <c r="C62" s="30">
        <f>C74+(C44-C74)*2/5</f>
        <v>36.541058833333338</v>
      </c>
      <c r="D62" s="33"/>
      <c r="E62" s="21"/>
      <c r="F62" s="36" t="s">
        <v>0</v>
      </c>
      <c r="G62" s="30">
        <f>G68+(G50-G68)*1/3</f>
        <v>36.541058833333338</v>
      </c>
      <c r="H62" s="33"/>
      <c r="I62" s="21"/>
      <c r="J62" s="28" t="s">
        <v>2</v>
      </c>
      <c r="K62" s="29">
        <f>M59-M58*0.5</f>
        <v>36.541058833333338</v>
      </c>
      <c r="L62" s="21"/>
      <c r="M62" s="21"/>
      <c r="N62" s="29" t="s">
        <v>2</v>
      </c>
      <c r="O62" s="32">
        <f>M59-M58*0.5</f>
        <v>36.541058833333338</v>
      </c>
      <c r="P62" s="21"/>
      <c r="Q62" s="34"/>
      <c r="R62" s="30" t="s">
        <v>0</v>
      </c>
      <c r="S62" s="38">
        <f>S68+(S50-S68)*1/3</f>
        <v>36.541058833333338</v>
      </c>
      <c r="T62" s="21"/>
      <c r="U62" s="37">
        <v>19</v>
      </c>
      <c r="V62" s="30" t="s">
        <v>0</v>
      </c>
      <c r="W62" s="38">
        <f>W74+(W44-W74)*2/5</f>
        <v>36.541058833333338</v>
      </c>
    </row>
    <row r="63" spans="1:23">
      <c r="A63" s="19"/>
      <c r="B63" s="36" t="s">
        <v>1</v>
      </c>
      <c r="C63" s="30">
        <f>(C45+C75)/2</f>
        <v>137.43791222222222</v>
      </c>
      <c r="D63" s="33"/>
      <c r="E63" s="21"/>
      <c r="F63" s="36" t="s">
        <v>1</v>
      </c>
      <c r="G63" s="30">
        <f>(G51+G69)/2</f>
        <v>137.50163622222223</v>
      </c>
      <c r="H63" s="33"/>
      <c r="I63" s="21"/>
      <c r="J63" s="45" t="s">
        <v>1</v>
      </c>
      <c r="K63" s="46">
        <f>M60-M61*0.5</f>
        <v>137.56536022222224</v>
      </c>
      <c r="L63" s="47"/>
      <c r="M63" s="47"/>
      <c r="N63" s="46" t="s">
        <v>1</v>
      </c>
      <c r="O63" s="48">
        <f>M60+M61*0.5</f>
        <v>137.62908422222222</v>
      </c>
      <c r="P63" s="21"/>
      <c r="Q63" s="34"/>
      <c r="R63" s="30" t="s">
        <v>1</v>
      </c>
      <c r="S63" s="38">
        <f>(S51+S69)/2</f>
        <v>137.69280822222223</v>
      </c>
      <c r="T63" s="21"/>
      <c r="U63" s="34"/>
      <c r="V63" s="30" t="s">
        <v>1</v>
      </c>
      <c r="W63" s="38">
        <f>(W45+W75)/2</f>
        <v>137.75653222222223</v>
      </c>
    </row>
    <row r="64" spans="1:23">
      <c r="A64" s="19"/>
      <c r="B64" s="33"/>
      <c r="C64" s="21"/>
      <c r="D64" s="35">
        <v>1014</v>
      </c>
      <c r="E64" s="21"/>
      <c r="F64" s="33"/>
      <c r="G64" s="21"/>
      <c r="H64" s="35">
        <v>17</v>
      </c>
      <c r="I64" s="21"/>
      <c r="J64" s="21"/>
      <c r="K64" s="21"/>
      <c r="L64" s="20">
        <v>16</v>
      </c>
      <c r="M64" s="21"/>
      <c r="N64" s="21"/>
      <c r="O64" s="21"/>
      <c r="P64" s="20">
        <v>15</v>
      </c>
      <c r="Q64" s="34"/>
      <c r="R64" s="21"/>
      <c r="S64" s="34"/>
      <c r="T64" s="20">
        <v>1008</v>
      </c>
      <c r="U64" s="34"/>
      <c r="V64" s="21"/>
      <c r="W64" s="34"/>
    </row>
    <row r="65" spans="1:23">
      <c r="A65" s="19"/>
      <c r="B65" s="33"/>
      <c r="C65" s="21"/>
      <c r="D65" s="36" t="s">
        <v>0</v>
      </c>
      <c r="E65" s="30">
        <f>(E59+E71)/2</f>
        <v>36.503959333333334</v>
      </c>
      <c r="F65" s="33"/>
      <c r="G65" s="21"/>
      <c r="H65" s="28" t="s">
        <v>2</v>
      </c>
      <c r="I65" s="29">
        <f>M59-M58*1</f>
        <v>36.503959333333334</v>
      </c>
      <c r="J65" s="21"/>
      <c r="K65" s="21"/>
      <c r="L65" s="30" t="s">
        <v>0</v>
      </c>
      <c r="M65" s="30">
        <f>(I65+Q65)/2</f>
        <v>36.503959333333334</v>
      </c>
      <c r="N65" s="21"/>
      <c r="O65" s="21"/>
      <c r="P65" s="29" t="s">
        <v>2</v>
      </c>
      <c r="Q65" s="32">
        <f>M59-M58*1</f>
        <v>36.503959333333334</v>
      </c>
      <c r="R65" s="21"/>
      <c r="S65" s="34"/>
      <c r="T65" s="30" t="s">
        <v>2</v>
      </c>
      <c r="U65" s="38">
        <f>(U59+U71)/2</f>
        <v>36.503959333333334</v>
      </c>
      <c r="V65" s="21"/>
      <c r="W65" s="34"/>
    </row>
    <row r="66" spans="1:23">
      <c r="A66" s="19"/>
      <c r="B66" s="33"/>
      <c r="C66" s="21"/>
      <c r="D66" s="36" t="s">
        <v>1</v>
      </c>
      <c r="E66" s="30">
        <f>(E48+E72)/2</f>
        <v>137.46977422222224</v>
      </c>
      <c r="F66" s="33"/>
      <c r="G66" s="21"/>
      <c r="H66" s="45" t="s">
        <v>1</v>
      </c>
      <c r="I66" s="46">
        <f>M60-M61*1</f>
        <v>137.53349822222222</v>
      </c>
      <c r="J66" s="47"/>
      <c r="K66" s="47"/>
      <c r="L66" s="49" t="s">
        <v>1</v>
      </c>
      <c r="M66" s="49">
        <f>(I66+Q66)/2</f>
        <v>137.59722222222223</v>
      </c>
      <c r="N66" s="47"/>
      <c r="O66" s="47"/>
      <c r="P66" s="46" t="s">
        <v>1</v>
      </c>
      <c r="Q66" s="48">
        <f>M60+M61*1</f>
        <v>137.66094622222224</v>
      </c>
      <c r="R66" s="21"/>
      <c r="S66" s="34"/>
      <c r="T66" s="30" t="s">
        <v>1</v>
      </c>
      <c r="U66" s="38">
        <f>(U48+U72)/2</f>
        <v>137.72467022222222</v>
      </c>
      <c r="V66" s="21"/>
      <c r="W66" s="34"/>
    </row>
    <row r="67" spans="1:23">
      <c r="A67" s="19"/>
      <c r="B67" s="35">
        <v>10017</v>
      </c>
      <c r="C67" s="21"/>
      <c r="D67" s="33"/>
      <c r="E67" s="21"/>
      <c r="F67" s="35">
        <v>110</v>
      </c>
      <c r="G67" s="21"/>
      <c r="H67" s="21"/>
      <c r="I67" s="21"/>
      <c r="J67" s="20">
        <v>109</v>
      </c>
      <c r="K67" s="21"/>
      <c r="L67" s="21"/>
      <c r="M67" s="21"/>
      <c r="N67" s="20">
        <v>108</v>
      </c>
      <c r="O67" s="21"/>
      <c r="P67" s="21"/>
      <c r="Q67" s="21"/>
      <c r="R67" s="20">
        <v>107</v>
      </c>
      <c r="S67" s="34"/>
      <c r="T67" s="21"/>
      <c r="U67" s="34"/>
      <c r="V67" s="20">
        <v>10010</v>
      </c>
      <c r="W67" s="34"/>
    </row>
    <row r="68" spans="1:23">
      <c r="A68" s="19">
        <v>16</v>
      </c>
      <c r="B68" s="36" t="s">
        <v>2</v>
      </c>
      <c r="C68" s="30">
        <f>C74+(C44-C74)*1/5</f>
        <v>36.466859833333338</v>
      </c>
      <c r="D68" s="33"/>
      <c r="E68" s="21"/>
      <c r="F68" s="28" t="s">
        <v>2</v>
      </c>
      <c r="G68" s="29">
        <f>M59-M58*1.5</f>
        <v>36.466859833333338</v>
      </c>
      <c r="H68" s="21"/>
      <c r="I68" s="21"/>
      <c r="J68" s="30" t="s">
        <v>0</v>
      </c>
      <c r="K68" s="30">
        <f>(G68+S68)/2</f>
        <v>36.466859833333338</v>
      </c>
      <c r="L68" s="21"/>
      <c r="M68" s="21"/>
      <c r="N68" s="30" t="s">
        <v>0</v>
      </c>
      <c r="O68" s="30">
        <f>(G68+S68)/2</f>
        <v>36.466859833333338</v>
      </c>
      <c r="P68" s="21"/>
      <c r="Q68" s="21"/>
      <c r="R68" s="29" t="s">
        <v>2</v>
      </c>
      <c r="S68" s="32">
        <f>M59-M58*1.5</f>
        <v>36.466859833333338</v>
      </c>
      <c r="T68" s="21"/>
      <c r="U68" s="37">
        <v>15</v>
      </c>
      <c r="V68" s="30" t="s">
        <v>2</v>
      </c>
      <c r="W68" s="38">
        <f>W74+(W44-W74)*1/5</f>
        <v>36.466859833333338</v>
      </c>
    </row>
    <row r="69" spans="1:23">
      <c r="A69" s="19"/>
      <c r="B69" s="36" t="s">
        <v>1</v>
      </c>
      <c r="C69" s="30">
        <f>(C45+C75)/2</f>
        <v>137.43791222222222</v>
      </c>
      <c r="D69" s="33"/>
      <c r="E69" s="21"/>
      <c r="F69" s="45" t="s">
        <v>1</v>
      </c>
      <c r="G69" s="46">
        <f>M60-M61*1.5</f>
        <v>137.50163622222223</v>
      </c>
      <c r="H69" s="47"/>
      <c r="I69" s="47"/>
      <c r="J69" s="49" t="s">
        <v>1</v>
      </c>
      <c r="K69" s="49">
        <f>G69+(S69-G69)*1/3</f>
        <v>137.56536022222224</v>
      </c>
      <c r="L69" s="47"/>
      <c r="M69" s="47"/>
      <c r="N69" s="49" t="s">
        <v>1</v>
      </c>
      <c r="O69" s="49">
        <f>G69+(S69-G69)*2/3</f>
        <v>137.62908422222222</v>
      </c>
      <c r="P69" s="47"/>
      <c r="Q69" s="47"/>
      <c r="R69" s="46" t="s">
        <v>1</v>
      </c>
      <c r="S69" s="48">
        <f>M60+M61*1.5</f>
        <v>137.69280822222223</v>
      </c>
      <c r="T69" s="21"/>
      <c r="U69" s="34"/>
      <c r="V69" s="30" t="s">
        <v>1</v>
      </c>
      <c r="W69" s="38">
        <f>(W45+W75)/2</f>
        <v>137.75653222222223</v>
      </c>
    </row>
    <row r="70" spans="1:23">
      <c r="A70" s="19"/>
      <c r="B70" s="33"/>
      <c r="C70" s="21"/>
      <c r="D70" s="35">
        <v>1013</v>
      </c>
      <c r="E70" s="21"/>
      <c r="F70" s="21"/>
      <c r="G70" s="21"/>
      <c r="H70" s="20">
        <v>1012</v>
      </c>
      <c r="I70" s="21"/>
      <c r="J70" s="21"/>
      <c r="K70" s="21"/>
      <c r="L70" s="20">
        <v>1011</v>
      </c>
      <c r="M70" s="21"/>
      <c r="N70" s="21"/>
      <c r="O70" s="21"/>
      <c r="P70" s="20">
        <v>1010</v>
      </c>
      <c r="Q70" s="21"/>
      <c r="R70" s="21"/>
      <c r="S70" s="21"/>
      <c r="T70" s="20">
        <v>1009</v>
      </c>
      <c r="U70" s="34"/>
      <c r="V70" s="21"/>
      <c r="W70" s="34"/>
    </row>
    <row r="71" spans="1:23">
      <c r="A71" s="19"/>
      <c r="B71" s="33"/>
      <c r="C71" s="21"/>
      <c r="D71" s="28" t="s">
        <v>2</v>
      </c>
      <c r="E71" s="29">
        <f>M59-M58*2</f>
        <v>36.429760333333334</v>
      </c>
      <c r="F71" s="21"/>
      <c r="G71" s="21"/>
      <c r="H71" s="30" t="s">
        <v>2</v>
      </c>
      <c r="I71" s="30">
        <f>(E71+U71)/2</f>
        <v>36.429760333333334</v>
      </c>
      <c r="J71" s="21"/>
      <c r="K71" s="21"/>
      <c r="L71" s="30" t="s">
        <v>0</v>
      </c>
      <c r="M71" s="30">
        <f>(E71+U71)/2</f>
        <v>36.429760333333334</v>
      </c>
      <c r="N71" s="21"/>
      <c r="O71" s="21"/>
      <c r="P71" s="30" t="s">
        <v>2</v>
      </c>
      <c r="Q71" s="30">
        <f>(E71+U71)/2</f>
        <v>36.429760333333334</v>
      </c>
      <c r="R71" s="21"/>
      <c r="S71" s="21"/>
      <c r="T71" s="29" t="s">
        <v>2</v>
      </c>
      <c r="U71" s="32">
        <f>M59-M58*2</f>
        <v>36.429760333333334</v>
      </c>
      <c r="V71" s="21"/>
      <c r="W71" s="34"/>
    </row>
    <row r="72" spans="1:23">
      <c r="A72" s="19"/>
      <c r="B72" s="33"/>
      <c r="C72" s="21"/>
      <c r="D72" s="45" t="s">
        <v>1</v>
      </c>
      <c r="E72" s="46">
        <f>M60-M61*2</f>
        <v>137.46977422222224</v>
      </c>
      <c r="F72" s="47"/>
      <c r="G72" s="47"/>
      <c r="H72" s="49" t="s">
        <v>1</v>
      </c>
      <c r="I72" s="49">
        <f>(E72+M72)/2</f>
        <v>137.53349822222225</v>
      </c>
      <c r="J72" s="47"/>
      <c r="K72" s="47"/>
      <c r="L72" s="49" t="s">
        <v>1</v>
      </c>
      <c r="M72" s="49">
        <f>(E72+U72)/2</f>
        <v>137.59722222222223</v>
      </c>
      <c r="N72" s="47"/>
      <c r="O72" s="47"/>
      <c r="P72" s="49" t="s">
        <v>1</v>
      </c>
      <c r="Q72" s="49">
        <f>(M72+U72)/2</f>
        <v>137.66094622222221</v>
      </c>
      <c r="R72" s="47"/>
      <c r="S72" s="47"/>
      <c r="T72" s="46" t="s">
        <v>1</v>
      </c>
      <c r="U72" s="48">
        <f>M60+M61*2</f>
        <v>137.72467022222222</v>
      </c>
      <c r="V72" s="21"/>
      <c r="W72" s="34"/>
    </row>
    <row r="73" spans="1:23">
      <c r="A73" s="19"/>
      <c r="B73" s="35">
        <v>10016</v>
      </c>
      <c r="C73" s="21"/>
      <c r="D73" s="21"/>
      <c r="E73" s="21"/>
      <c r="F73" s="20">
        <v>10015</v>
      </c>
      <c r="G73" s="21"/>
      <c r="H73" s="21"/>
      <c r="I73" s="21"/>
      <c r="J73" s="20">
        <v>10014</v>
      </c>
      <c r="K73" s="21"/>
      <c r="L73" s="21"/>
      <c r="M73" s="21"/>
      <c r="N73" s="20">
        <v>10013</v>
      </c>
      <c r="O73" s="21"/>
      <c r="P73" s="21"/>
      <c r="Q73" s="21"/>
      <c r="R73" s="20">
        <v>10012</v>
      </c>
      <c r="S73" s="21"/>
      <c r="T73" s="21"/>
      <c r="U73" s="21"/>
      <c r="V73" s="20">
        <v>10011</v>
      </c>
      <c r="W73" s="34"/>
    </row>
    <row r="74" spans="1:23">
      <c r="A74" s="19">
        <v>4</v>
      </c>
      <c r="B74" s="28" t="s">
        <v>2</v>
      </c>
      <c r="C74" s="29">
        <f>M59-M58*2.5</f>
        <v>36.392660833333338</v>
      </c>
      <c r="D74" s="21"/>
      <c r="E74" s="31">
        <v>8</v>
      </c>
      <c r="F74" s="30" t="s">
        <v>2</v>
      </c>
      <c r="G74" s="30">
        <f>(C74+W74)/2</f>
        <v>36.392660833333338</v>
      </c>
      <c r="H74" s="21"/>
      <c r="I74" s="31">
        <v>12</v>
      </c>
      <c r="J74" s="30" t="s">
        <v>0</v>
      </c>
      <c r="K74" s="30">
        <f>(C74+W74)/2</f>
        <v>36.392660833333338</v>
      </c>
      <c r="L74" s="21"/>
      <c r="M74" s="31">
        <v>11</v>
      </c>
      <c r="N74" s="30" t="s">
        <v>0</v>
      </c>
      <c r="O74" s="30">
        <f>(C74+W74)/2</f>
        <v>36.392660833333338</v>
      </c>
      <c r="P74" s="21"/>
      <c r="Q74" s="31">
        <v>7</v>
      </c>
      <c r="R74" s="30" t="s">
        <v>2</v>
      </c>
      <c r="S74" s="30">
        <f>(C74+W74)/2</f>
        <v>36.392660833333338</v>
      </c>
      <c r="T74" s="21"/>
      <c r="U74" s="31">
        <v>3</v>
      </c>
      <c r="V74" s="29" t="s">
        <v>2</v>
      </c>
      <c r="W74" s="32">
        <f>M59-M58*2.5</f>
        <v>36.392660833333338</v>
      </c>
    </row>
    <row r="75" spans="1:23">
      <c r="A75" s="19"/>
      <c r="B75" s="45" t="s">
        <v>1</v>
      </c>
      <c r="C75" s="46">
        <f>M60-M61*2.5</f>
        <v>137.43791222222222</v>
      </c>
      <c r="D75" s="47"/>
      <c r="E75" s="47"/>
      <c r="F75" s="49" t="s">
        <v>1</v>
      </c>
      <c r="G75" s="30">
        <f>C75+(W75-C75)*1/5</f>
        <v>137.50163622222223</v>
      </c>
      <c r="H75" s="47"/>
      <c r="I75" s="47"/>
      <c r="J75" s="49" t="s">
        <v>1</v>
      </c>
      <c r="K75" s="49">
        <f>C75+(W75-C75)*2/5</f>
        <v>137.56536022222224</v>
      </c>
      <c r="L75" s="47"/>
      <c r="M75" s="47"/>
      <c r="N75" s="49" t="s">
        <v>1</v>
      </c>
      <c r="O75" s="49">
        <f>C75+(W75-C75)*3/5</f>
        <v>137.62908422222222</v>
      </c>
      <c r="P75" s="47"/>
      <c r="Q75" s="47"/>
      <c r="R75" s="49" t="s">
        <v>1</v>
      </c>
      <c r="S75" s="49">
        <f>C75+(W75-C75)*4/5</f>
        <v>137.69280822222223</v>
      </c>
      <c r="T75" s="47"/>
      <c r="U75" s="47"/>
      <c r="V75" s="46" t="s">
        <v>1</v>
      </c>
      <c r="W75" s="48">
        <f>M60+M61*2.5</f>
        <v>137.75653222222223</v>
      </c>
    </row>
    <row r="77" spans="1:2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2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2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23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</sheetData>
  <mergeCells count="4">
    <mergeCell ref="M39:N39"/>
    <mergeCell ref="M40:N40"/>
    <mergeCell ref="M15:S15"/>
    <mergeCell ref="M19:S19"/>
  </mergeCells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yamamichi masao</dc:creator>
  <cp:lastModifiedBy>yamamichi masao</cp:lastModifiedBy>
  <dcterms:created xsi:type="dcterms:W3CDTF">2024-07-02T21:13:45Z</dcterms:created>
  <dcterms:modified xsi:type="dcterms:W3CDTF">2024-07-04T06:52:30Z</dcterms:modified>
</cp:coreProperties>
</file>